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<sst xmlns="http://schemas.openxmlformats.org/spreadsheetml/2006/main" count="531" uniqueCount="42">
  <si>
    <t>Salmon River</t>
  </si>
  <si>
    <t>Spring Chinook</t>
  </si>
  <si>
    <t>Natural</t>
  </si>
  <si>
    <t>Broodstock</t>
  </si>
  <si>
    <t>Harvest</t>
  </si>
  <si>
    <t>Mortality</t>
  </si>
  <si>
    <t>Total</t>
  </si>
  <si>
    <t>Clearwater River</t>
  </si>
  <si>
    <t>Fall Chinook</t>
  </si>
  <si>
    <t>Coho</t>
  </si>
  <si>
    <t>Chum</t>
  </si>
  <si>
    <t>Sockeye</t>
  </si>
  <si>
    <t>Summer Steelhead</t>
  </si>
  <si>
    <t>Winter Steelhead</t>
  </si>
  <si>
    <t>--</t>
  </si>
  <si>
    <t>Snake Hells Canyon</t>
  </si>
  <si>
    <t>Imnaha River</t>
  </si>
  <si>
    <t>Grande Ronde River</t>
  </si>
  <si>
    <t>Asotin Creek</t>
  </si>
  <si>
    <t>MOUNTAIN SNAKE</t>
  </si>
  <si>
    <t>BLUE MOUNTAIN</t>
  </si>
  <si>
    <t>COLUMBIA CASCADE</t>
  </si>
  <si>
    <t>Okanogan River</t>
  </si>
  <si>
    <t>Summer Chinook</t>
  </si>
  <si>
    <t>Methow River</t>
  </si>
  <si>
    <t>Entiat River</t>
  </si>
  <si>
    <t>Wenatchee River</t>
  </si>
  <si>
    <t>COLUMBIA PLATEAU</t>
  </si>
  <si>
    <t>Yakima River</t>
  </si>
  <si>
    <t>Tucannon River</t>
  </si>
  <si>
    <t>Walla Walla River</t>
  </si>
  <si>
    <t>Umatilla River</t>
  </si>
  <si>
    <t>John Day River</t>
  </si>
  <si>
    <t>Deschutes River</t>
  </si>
  <si>
    <t>COLUMBIA GORGE</t>
  </si>
  <si>
    <t>Fifteenmile Creek</t>
  </si>
  <si>
    <t>Klickitat River</t>
  </si>
  <si>
    <t>Hood River</t>
  </si>
  <si>
    <t>White Salmon River</t>
  </si>
  <si>
    <t>Little White Salmon River</t>
  </si>
  <si>
    <t>Wind River</t>
  </si>
  <si>
    <t>TOTAL COLUMBIA BASIN OBJECTIVES IN FISH AT BONNEVILLE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</si>
</sst>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0" fillId="0" borderId="1" xfId="0" applyNumberFormat="1" applyBorder="1" applyAlignment="1">
      <alignment/>
    </xf>
    <xf numFmtId="3" fontId="2" fillId="2" borderId="1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2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2" fillId="2" borderId="1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0" fillId="2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2" fillId="3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4"/>
  <sheetViews>
    <sheetView tabSelected="1" workbookViewId="0" topLeftCell="A1">
      <pane xSplit="2" ySplit="1" topLeftCell="C15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179" sqref="K179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.421875" style="0" customWidth="1"/>
    <col min="4" max="4" width="9.28125" style="0" bestFit="1" customWidth="1"/>
    <col min="5" max="5" width="10.57421875" style="0" bestFit="1" customWidth="1"/>
    <col min="6" max="8" width="9.28125" style="0" bestFit="1" customWidth="1"/>
    <col min="9" max="9" width="1.421875" style="0" customWidth="1"/>
    <col min="10" max="10" width="9.28125" style="0" bestFit="1" customWidth="1"/>
    <col min="11" max="11" width="14.57421875" style="0" customWidth="1"/>
  </cols>
  <sheetData>
    <row r="1" spans="4:8" ht="12.75"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ht="13.5" thickBot="1"/>
    <row r="3" spans="1:2" ht="13.5" thickBot="1">
      <c r="A3" s="8" t="s">
        <v>19</v>
      </c>
      <c r="B3" s="9"/>
    </row>
    <row r="5" spans="1:8" ht="12.75">
      <c r="A5" s="4" t="s">
        <v>0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</row>
    <row r="6" spans="2:8" ht="12.75">
      <c r="B6" t="s">
        <v>1</v>
      </c>
      <c r="D6" s="1">
        <v>36400</v>
      </c>
      <c r="E6" s="1">
        <v>6160</v>
      </c>
      <c r="F6" s="1">
        <v>206000</v>
      </c>
      <c r="G6" s="1">
        <f>((D6+E6)/0.916)-(D6+E6)</f>
        <v>3902.882096069865</v>
      </c>
      <c r="H6" s="1">
        <f>SUM(D6:G6)</f>
        <v>252462.88209606986</v>
      </c>
    </row>
    <row r="7" spans="2:8" ht="12.75">
      <c r="B7" t="s">
        <v>8</v>
      </c>
      <c r="D7" s="1">
        <v>2500</v>
      </c>
      <c r="E7" s="2"/>
      <c r="F7" s="2"/>
      <c r="G7" s="1">
        <f>((D7+E7)/0.834)-(D7+E7)</f>
        <v>497.60191846522775</v>
      </c>
      <c r="H7" s="1">
        <f aca="true" t="shared" si="0" ref="H7:H12">SUM(D7:G7)</f>
        <v>2997.6019184652278</v>
      </c>
    </row>
    <row r="8" spans="2:8" ht="12.75">
      <c r="B8" t="s">
        <v>12</v>
      </c>
      <c r="D8" s="1">
        <v>21600</v>
      </c>
      <c r="E8" s="1">
        <v>1740</v>
      </c>
      <c r="F8" s="1">
        <v>126000</v>
      </c>
      <c r="G8" s="1">
        <f>((D8+E8)/0.846)-(D8+E8)</f>
        <v>4248.652482269503</v>
      </c>
      <c r="H8" s="1">
        <f t="shared" si="0"/>
        <v>153588.6524822695</v>
      </c>
    </row>
    <row r="9" spans="2:8" ht="12.75">
      <c r="B9" t="s">
        <v>13</v>
      </c>
      <c r="D9" s="2" t="s">
        <v>14</v>
      </c>
      <c r="E9" s="2" t="s">
        <v>14</v>
      </c>
      <c r="F9" s="2" t="s">
        <v>14</v>
      </c>
      <c r="G9" s="2" t="s">
        <v>14</v>
      </c>
      <c r="H9" s="1">
        <f t="shared" si="0"/>
        <v>0</v>
      </c>
    </row>
    <row r="10" spans="2:8" ht="12.75">
      <c r="B10" t="s">
        <v>9</v>
      </c>
      <c r="D10" s="2" t="s">
        <v>14</v>
      </c>
      <c r="E10" s="2" t="s">
        <v>14</v>
      </c>
      <c r="F10" s="2" t="s">
        <v>14</v>
      </c>
      <c r="G10" s="2" t="s">
        <v>14</v>
      </c>
      <c r="H10" s="1">
        <f t="shared" si="0"/>
        <v>0</v>
      </c>
    </row>
    <row r="11" spans="2:8" ht="12.75">
      <c r="B11" t="s">
        <v>10</v>
      </c>
      <c r="D11" s="2" t="s">
        <v>14</v>
      </c>
      <c r="E11" s="2" t="s">
        <v>14</v>
      </c>
      <c r="F11" s="2" t="s">
        <v>14</v>
      </c>
      <c r="G11" s="2" t="s">
        <v>14</v>
      </c>
      <c r="H11" s="1">
        <f t="shared" si="0"/>
        <v>0</v>
      </c>
    </row>
    <row r="12" spans="2:10" ht="12.75">
      <c r="B12" t="s">
        <v>11</v>
      </c>
      <c r="D12" s="1">
        <v>2000</v>
      </c>
      <c r="E12" s="2">
        <v>0</v>
      </c>
      <c r="F12" s="1">
        <v>2000</v>
      </c>
      <c r="G12" s="1"/>
      <c r="H12" s="1">
        <f t="shared" si="0"/>
        <v>4000</v>
      </c>
      <c r="J12" s="1">
        <f>SUM(H6:H12)</f>
        <v>413049.1364968046</v>
      </c>
    </row>
    <row r="14" ht="12.75">
      <c r="A14" s="4" t="s">
        <v>7</v>
      </c>
    </row>
    <row r="15" spans="2:8" ht="12.75">
      <c r="B15" t="s">
        <v>1</v>
      </c>
      <c r="D15" s="1">
        <v>10000</v>
      </c>
      <c r="E15" s="1">
        <v>5000</v>
      </c>
      <c r="F15" s="1">
        <v>45000</v>
      </c>
      <c r="G15" s="1">
        <f>((D15+E15)/0.916)-(D15+E15)</f>
        <v>1375.5458515283844</v>
      </c>
      <c r="H15" s="1">
        <f>SUM(D15:G15)</f>
        <v>61375.54585152838</v>
      </c>
    </row>
    <row r="16" spans="2:8" ht="12.75">
      <c r="B16" t="s">
        <v>8</v>
      </c>
      <c r="D16" s="1">
        <v>10000</v>
      </c>
      <c r="E16" s="1">
        <v>5000</v>
      </c>
      <c r="F16" s="1">
        <v>35000</v>
      </c>
      <c r="G16" s="1">
        <f>((D16+E16)/0.834)-(D16+E16)</f>
        <v>2985.6115107913683</v>
      </c>
      <c r="H16" s="1">
        <f aca="true" t="shared" si="1" ref="H16:H21">SUM(D16:G16)</f>
        <v>52985.611510791365</v>
      </c>
    </row>
    <row r="17" spans="2:8" ht="12.75">
      <c r="B17" t="s">
        <v>12</v>
      </c>
      <c r="D17" s="1">
        <v>16900</v>
      </c>
      <c r="E17" s="1">
        <v>74000</v>
      </c>
      <c r="F17" s="1">
        <v>5000</v>
      </c>
      <c r="G17" s="1">
        <f>((D17+E17)/0.846)-(D17+E17)</f>
        <v>16546.808510638308</v>
      </c>
      <c r="H17" s="1">
        <f t="shared" si="1"/>
        <v>112446.80851063831</v>
      </c>
    </row>
    <row r="18" spans="2:8" ht="13.5" thickBot="1">
      <c r="B18" t="s">
        <v>13</v>
      </c>
      <c r="D18" s="2" t="s">
        <v>14</v>
      </c>
      <c r="E18" s="2" t="s">
        <v>14</v>
      </c>
      <c r="F18" s="2" t="s">
        <v>14</v>
      </c>
      <c r="G18" s="2" t="s">
        <v>14</v>
      </c>
      <c r="H18" s="1">
        <f t="shared" si="1"/>
        <v>0</v>
      </c>
    </row>
    <row r="19" spans="2:8" ht="13.5" thickBot="1">
      <c r="B19" t="s">
        <v>9</v>
      </c>
      <c r="D19" s="5">
        <v>14000</v>
      </c>
      <c r="E19" s="2" t="s">
        <v>14</v>
      </c>
      <c r="F19" s="2" t="s">
        <v>14</v>
      </c>
      <c r="G19" s="2" t="s">
        <v>14</v>
      </c>
      <c r="H19" s="5">
        <v>14000</v>
      </c>
    </row>
    <row r="20" spans="2:8" ht="13.5" thickBot="1">
      <c r="B20" t="s">
        <v>10</v>
      </c>
      <c r="D20" s="2" t="s">
        <v>14</v>
      </c>
      <c r="E20" s="2" t="s">
        <v>14</v>
      </c>
      <c r="F20" s="2" t="s">
        <v>14</v>
      </c>
      <c r="G20" s="2" t="s">
        <v>14</v>
      </c>
      <c r="H20" s="1">
        <f t="shared" si="1"/>
        <v>0</v>
      </c>
    </row>
    <row r="21" spans="2:11" ht="13.5" thickBot="1">
      <c r="B21" t="s">
        <v>11</v>
      </c>
      <c r="D21" s="2" t="s">
        <v>14</v>
      </c>
      <c r="E21" s="2" t="s">
        <v>14</v>
      </c>
      <c r="F21" s="2" t="s">
        <v>14</v>
      </c>
      <c r="G21" s="2" t="s">
        <v>14</v>
      </c>
      <c r="H21" s="1">
        <f t="shared" si="1"/>
        <v>0</v>
      </c>
      <c r="J21" s="1">
        <f>SUM(H15:H21)</f>
        <v>240807.96587295807</v>
      </c>
      <c r="K21" s="6">
        <f>J12+J21</f>
        <v>653857.1023697627</v>
      </c>
    </row>
    <row r="22" spans="4:11" ht="13.5" thickBot="1">
      <c r="D22" s="2"/>
      <c r="E22" s="2"/>
      <c r="F22" s="2"/>
      <c r="G22" s="2"/>
      <c r="H22" s="1"/>
      <c r="J22" s="1"/>
      <c r="K22" s="11"/>
    </row>
    <row r="23" spans="1:11" ht="13.5" thickBot="1">
      <c r="A23" s="8" t="s">
        <v>20</v>
      </c>
      <c r="B23" s="9"/>
      <c r="D23" s="2"/>
      <c r="E23" s="2"/>
      <c r="F23" s="2"/>
      <c r="G23" s="2"/>
      <c r="H23" s="1"/>
      <c r="J23" s="1"/>
      <c r="K23" s="11"/>
    </row>
    <row r="25" ht="12.75">
      <c r="A25" s="4" t="s">
        <v>15</v>
      </c>
    </row>
    <row r="26" spans="2:8" ht="12.75">
      <c r="B26" t="s">
        <v>1</v>
      </c>
      <c r="D26" s="1">
        <v>25000</v>
      </c>
      <c r="E26" s="1">
        <v>10000</v>
      </c>
      <c r="F26" s="1"/>
      <c r="G26" s="1">
        <f>((D26+E26)/0.916)-(D26+E26)</f>
        <v>3209.606986899562</v>
      </c>
      <c r="H26" s="1">
        <f>SUM(D26:G26)</f>
        <v>38209.60698689956</v>
      </c>
    </row>
    <row r="27" spans="2:8" ht="13.5" thickBot="1">
      <c r="B27" t="s">
        <v>8</v>
      </c>
      <c r="D27" s="1">
        <v>14360</v>
      </c>
      <c r="E27" s="1"/>
      <c r="F27" s="1">
        <v>24750</v>
      </c>
      <c r="G27" s="1">
        <f>((D27+E27)/0.834)-(D27+E27)</f>
        <v>2858.225419664268</v>
      </c>
      <c r="H27" s="1">
        <f aca="true" t="shared" si="2" ref="H27:H32">SUM(D27:G27)</f>
        <v>41968.22541966427</v>
      </c>
    </row>
    <row r="28" spans="2:8" ht="13.5" thickBot="1">
      <c r="B28" t="s">
        <v>12</v>
      </c>
      <c r="D28" s="5">
        <v>62200</v>
      </c>
      <c r="E28" s="1"/>
      <c r="F28" s="1"/>
      <c r="G28" s="1">
        <f>((D28+E28)/0.846)-(D28+E28)</f>
        <v>11322.458628841603</v>
      </c>
      <c r="H28" s="1">
        <f t="shared" si="2"/>
        <v>73522.4586288416</v>
      </c>
    </row>
    <row r="29" spans="2:8" ht="12.75">
      <c r="B29" t="s">
        <v>13</v>
      </c>
      <c r="D29" s="2" t="s">
        <v>14</v>
      </c>
      <c r="E29" s="2" t="s">
        <v>14</v>
      </c>
      <c r="F29" s="2" t="s">
        <v>14</v>
      </c>
      <c r="G29" s="2" t="s">
        <v>14</v>
      </c>
      <c r="H29" s="1">
        <f t="shared" si="2"/>
        <v>0</v>
      </c>
    </row>
    <row r="30" spans="2:8" ht="12.75">
      <c r="B30" t="s">
        <v>9</v>
      </c>
      <c r="D30" s="2" t="s">
        <v>14</v>
      </c>
      <c r="E30" s="2" t="s">
        <v>14</v>
      </c>
      <c r="F30" s="2" t="s">
        <v>14</v>
      </c>
      <c r="G30" s="2" t="s">
        <v>14</v>
      </c>
      <c r="H30" s="1">
        <f t="shared" si="2"/>
        <v>0</v>
      </c>
    </row>
    <row r="31" spans="2:8" ht="12.75">
      <c r="B31" t="s">
        <v>10</v>
      </c>
      <c r="D31" s="2" t="s">
        <v>14</v>
      </c>
      <c r="E31" s="2" t="s">
        <v>14</v>
      </c>
      <c r="F31" s="2" t="s">
        <v>14</v>
      </c>
      <c r="G31" s="2" t="s">
        <v>14</v>
      </c>
      <c r="H31" s="1">
        <f t="shared" si="2"/>
        <v>0</v>
      </c>
    </row>
    <row r="32" spans="2:10" ht="12.75">
      <c r="B32" t="s">
        <v>11</v>
      </c>
      <c r="D32" s="2" t="s">
        <v>14</v>
      </c>
      <c r="E32" s="2" t="s">
        <v>14</v>
      </c>
      <c r="F32" s="2" t="s">
        <v>14</v>
      </c>
      <c r="G32" s="2" t="s">
        <v>14</v>
      </c>
      <c r="H32" s="1">
        <f t="shared" si="2"/>
        <v>0</v>
      </c>
      <c r="J32" s="1">
        <f>SUM(H26:H32)</f>
        <v>153700.29103540542</v>
      </c>
    </row>
    <row r="34" ht="12.75">
      <c r="A34" s="4" t="s">
        <v>16</v>
      </c>
    </row>
    <row r="35" spans="2:8" ht="12.75">
      <c r="B35" t="s">
        <v>1</v>
      </c>
      <c r="D35" s="1">
        <v>3800</v>
      </c>
      <c r="E35" s="1">
        <v>320</v>
      </c>
      <c r="F35" s="1">
        <v>700</v>
      </c>
      <c r="G35" s="1">
        <f>((D35+E35)/0.916)-(D35+E35)</f>
        <v>377.8165938864631</v>
      </c>
      <c r="H35" s="1">
        <f>SUM(D35:G35)</f>
        <v>5197.816593886463</v>
      </c>
    </row>
    <row r="36" spans="2:8" ht="13.5" thickBot="1">
      <c r="B36" t="s">
        <v>8</v>
      </c>
      <c r="D36" s="1">
        <v>3000</v>
      </c>
      <c r="E36" s="1"/>
      <c r="F36" s="1"/>
      <c r="G36" s="1">
        <f>((D36+E36)/0.834)-(D36+E36)</f>
        <v>597.1223021582737</v>
      </c>
      <c r="H36" s="1">
        <f aca="true" t="shared" si="3" ref="H36:H41">SUM(D36:G36)</f>
        <v>3597.1223021582737</v>
      </c>
    </row>
    <row r="37" spans="2:8" ht="13.5" thickBot="1">
      <c r="B37" t="s">
        <v>12</v>
      </c>
      <c r="D37" s="5">
        <v>2100</v>
      </c>
      <c r="E37">
        <v>195</v>
      </c>
      <c r="F37" s="1">
        <v>2000</v>
      </c>
      <c r="G37" s="1">
        <f>((D37+E37)/0.846)-(D37+E37)</f>
        <v>417.76595744680844</v>
      </c>
      <c r="H37" s="1">
        <f t="shared" si="3"/>
        <v>4712.765957446809</v>
      </c>
    </row>
    <row r="38" spans="2:8" ht="12.75">
      <c r="B38" t="s">
        <v>13</v>
      </c>
      <c r="D38" s="2" t="s">
        <v>14</v>
      </c>
      <c r="E38" s="2" t="s">
        <v>14</v>
      </c>
      <c r="F38" s="2" t="s">
        <v>14</v>
      </c>
      <c r="G38" s="2" t="s">
        <v>14</v>
      </c>
      <c r="H38" s="1">
        <f t="shared" si="3"/>
        <v>0</v>
      </c>
    </row>
    <row r="39" spans="2:8" ht="12.75">
      <c r="B39" t="s">
        <v>9</v>
      </c>
      <c r="D39" s="2" t="s">
        <v>14</v>
      </c>
      <c r="E39" s="2" t="s">
        <v>14</v>
      </c>
      <c r="F39" s="2" t="s">
        <v>14</v>
      </c>
      <c r="G39" s="2" t="s">
        <v>14</v>
      </c>
      <c r="H39" s="1">
        <f t="shared" si="3"/>
        <v>0</v>
      </c>
    </row>
    <row r="40" spans="2:8" ht="12.75">
      <c r="B40" t="s">
        <v>10</v>
      </c>
      <c r="D40" s="2" t="s">
        <v>14</v>
      </c>
      <c r="E40" s="2" t="s">
        <v>14</v>
      </c>
      <c r="F40" s="2" t="s">
        <v>14</v>
      </c>
      <c r="G40" s="2" t="s">
        <v>14</v>
      </c>
      <c r="H40" s="1">
        <f t="shared" si="3"/>
        <v>0</v>
      </c>
    </row>
    <row r="41" spans="2:10" ht="12.75">
      <c r="B41" t="s">
        <v>11</v>
      </c>
      <c r="D41" s="2" t="s">
        <v>14</v>
      </c>
      <c r="E41" s="2" t="s">
        <v>14</v>
      </c>
      <c r="F41" s="2" t="s">
        <v>14</v>
      </c>
      <c r="G41" s="2" t="s">
        <v>14</v>
      </c>
      <c r="H41" s="1">
        <f t="shared" si="3"/>
        <v>0</v>
      </c>
      <c r="J41" s="1">
        <f>SUM(H35:H41)</f>
        <v>13507.704853491545</v>
      </c>
    </row>
    <row r="43" ht="12.75">
      <c r="A43" s="4" t="s">
        <v>17</v>
      </c>
    </row>
    <row r="44" spans="2:8" ht="12.75">
      <c r="B44" t="s">
        <v>1</v>
      </c>
      <c r="D44" s="1">
        <v>12400</v>
      </c>
      <c r="E44" s="1">
        <v>720</v>
      </c>
      <c r="F44" s="1">
        <v>4000</v>
      </c>
      <c r="G44" s="1">
        <f>((D44+E44)/0.916)-(D44+E44)</f>
        <v>1203.1441048034922</v>
      </c>
      <c r="H44" s="1">
        <f aca="true" t="shared" si="4" ref="H44:H49">SUM(D44:G44)</f>
        <v>18323.14410480349</v>
      </c>
    </row>
    <row r="45" spans="2:8" ht="12.75">
      <c r="B45" t="s">
        <v>8</v>
      </c>
      <c r="D45" s="1">
        <v>7500</v>
      </c>
      <c r="E45">
        <v>0</v>
      </c>
      <c r="F45" s="1">
        <v>2500</v>
      </c>
      <c r="G45" s="1">
        <f>((D45+E45)/0.834)-(D45+E45)</f>
        <v>1492.8057553956842</v>
      </c>
      <c r="H45" s="1">
        <f t="shared" si="4"/>
        <v>11492.805755395684</v>
      </c>
    </row>
    <row r="46" spans="2:8" ht="12.75">
      <c r="B46" t="s">
        <v>12</v>
      </c>
      <c r="D46" s="1">
        <v>18500</v>
      </c>
      <c r="E46">
        <v>0</v>
      </c>
      <c r="F46" s="1">
        <v>9050</v>
      </c>
      <c r="G46" s="1">
        <f>((D46+E46)/0.846)-(D46+E46)</f>
        <v>3367.612293144208</v>
      </c>
      <c r="H46" s="1">
        <f t="shared" si="4"/>
        <v>30917.612293144208</v>
      </c>
    </row>
    <row r="47" spans="2:8" ht="12.75">
      <c r="B47" t="s">
        <v>13</v>
      </c>
      <c r="D47" s="2" t="s">
        <v>14</v>
      </c>
      <c r="E47" s="2" t="s">
        <v>14</v>
      </c>
      <c r="F47" s="2" t="s">
        <v>14</v>
      </c>
      <c r="G47" s="2" t="s">
        <v>14</v>
      </c>
      <c r="H47" s="1">
        <f t="shared" si="4"/>
        <v>0</v>
      </c>
    </row>
    <row r="48" spans="2:8" ht="12.75">
      <c r="B48" t="s">
        <v>9</v>
      </c>
      <c r="D48" s="1">
        <v>1000</v>
      </c>
      <c r="E48">
        <v>2200</v>
      </c>
      <c r="F48" s="1">
        <v>300</v>
      </c>
      <c r="H48" s="1">
        <f t="shared" si="4"/>
        <v>3500</v>
      </c>
    </row>
    <row r="49" spans="2:8" ht="12.75">
      <c r="B49" t="s">
        <v>10</v>
      </c>
      <c r="D49" s="2" t="s">
        <v>14</v>
      </c>
      <c r="E49" s="2" t="s">
        <v>14</v>
      </c>
      <c r="F49" s="2" t="s">
        <v>14</v>
      </c>
      <c r="G49" s="2" t="s">
        <v>14</v>
      </c>
      <c r="H49" s="1">
        <f t="shared" si="4"/>
        <v>0</v>
      </c>
    </row>
    <row r="50" spans="2:10" ht="12.75">
      <c r="B50" t="s">
        <v>11</v>
      </c>
      <c r="F50" s="1"/>
      <c r="H50" s="1">
        <v>2500</v>
      </c>
      <c r="J50" s="1">
        <f>SUM(H44:H50)</f>
        <v>66733.56215334337</v>
      </c>
    </row>
    <row r="52" ht="12.75">
      <c r="A52" s="4" t="s">
        <v>18</v>
      </c>
    </row>
    <row r="53" spans="2:8" ht="12.75">
      <c r="B53" t="s">
        <v>1</v>
      </c>
      <c r="D53">
        <v>250</v>
      </c>
      <c r="E53">
        <v>40</v>
      </c>
      <c r="F53">
        <v>100</v>
      </c>
      <c r="G53" s="1">
        <f>((D53+E53)/0.916)-(D53+E53)</f>
        <v>26.593886462882097</v>
      </c>
      <c r="H53" s="1">
        <f aca="true" t="shared" si="5" ref="H53:H59">SUM(D53:G53)</f>
        <v>416.5938864628821</v>
      </c>
    </row>
    <row r="54" spans="2:8" ht="12.75">
      <c r="B54" t="s">
        <v>8</v>
      </c>
      <c r="D54" s="2" t="s">
        <v>14</v>
      </c>
      <c r="E54" s="2" t="s">
        <v>14</v>
      </c>
      <c r="F54" s="2" t="s">
        <v>14</v>
      </c>
      <c r="G54" s="2" t="s">
        <v>14</v>
      </c>
      <c r="H54" s="1">
        <f t="shared" si="5"/>
        <v>0</v>
      </c>
    </row>
    <row r="55" spans="2:8" ht="12.75">
      <c r="B55" t="s">
        <v>12</v>
      </c>
      <c r="D55" s="16">
        <v>3114</v>
      </c>
      <c r="E55" s="16"/>
      <c r="F55" s="16"/>
      <c r="G55" s="1">
        <f>((D55+E55)/0.846)-(D55+E55)</f>
        <v>566.8510638297876</v>
      </c>
      <c r="H55" s="1">
        <f t="shared" si="5"/>
        <v>3680.8510638297876</v>
      </c>
    </row>
    <row r="56" spans="2:8" ht="12.75">
      <c r="B56" t="s">
        <v>13</v>
      </c>
      <c r="D56" s="2" t="s">
        <v>14</v>
      </c>
      <c r="E56" s="2" t="s">
        <v>14</v>
      </c>
      <c r="F56" s="2" t="s">
        <v>14</v>
      </c>
      <c r="G56" s="2" t="s">
        <v>14</v>
      </c>
      <c r="H56" s="1">
        <f t="shared" si="5"/>
        <v>0</v>
      </c>
    </row>
    <row r="57" spans="2:8" ht="12.75">
      <c r="B57" t="s">
        <v>9</v>
      </c>
      <c r="D57" s="2" t="s">
        <v>14</v>
      </c>
      <c r="E57" s="2" t="s">
        <v>14</v>
      </c>
      <c r="F57" s="2" t="s">
        <v>14</v>
      </c>
      <c r="G57" s="2" t="s">
        <v>14</v>
      </c>
      <c r="H57" s="1">
        <f t="shared" si="5"/>
        <v>0</v>
      </c>
    </row>
    <row r="58" spans="2:8" ht="13.5" thickBot="1">
      <c r="B58" t="s">
        <v>10</v>
      </c>
      <c r="D58" s="2" t="s">
        <v>14</v>
      </c>
      <c r="E58" s="2" t="s">
        <v>14</v>
      </c>
      <c r="F58" s="2" t="s">
        <v>14</v>
      </c>
      <c r="G58" s="2" t="s">
        <v>14</v>
      </c>
      <c r="H58" s="1">
        <f t="shared" si="5"/>
        <v>0</v>
      </c>
    </row>
    <row r="59" spans="2:11" ht="13.5" thickBot="1">
      <c r="B59" t="s">
        <v>11</v>
      </c>
      <c r="D59" s="2" t="s">
        <v>14</v>
      </c>
      <c r="E59" s="2" t="s">
        <v>14</v>
      </c>
      <c r="F59" s="2" t="s">
        <v>14</v>
      </c>
      <c r="G59" s="2" t="s">
        <v>14</v>
      </c>
      <c r="H59" s="1">
        <f t="shared" si="5"/>
        <v>0</v>
      </c>
      <c r="J59" s="1">
        <f>SUM(H53:H59)</f>
        <v>4097.44495029267</v>
      </c>
      <c r="K59" s="6">
        <f>SUM(J32:J59)</f>
        <v>238039.002992533</v>
      </c>
    </row>
    <row r="60" ht="13.5" thickBot="1"/>
    <row r="61" spans="1:2" ht="13.5" thickBot="1">
      <c r="A61" s="8" t="s">
        <v>21</v>
      </c>
      <c r="B61" s="12"/>
    </row>
    <row r="63" spans="1:2" ht="12.75">
      <c r="A63" s="4" t="s">
        <v>22</v>
      </c>
      <c r="B63" s="4"/>
    </row>
    <row r="64" spans="2:8" ht="13.5" thickBot="1">
      <c r="B64" t="s">
        <v>1</v>
      </c>
      <c r="E64">
        <v>300</v>
      </c>
      <c r="G64" s="1">
        <f>((D64+E64)/0.7325)-(D64+E64)</f>
        <v>109.55631399317406</v>
      </c>
      <c r="H64" s="1">
        <f>SUM(D64:G64)</f>
        <v>409.55631399317406</v>
      </c>
    </row>
    <row r="65" spans="2:8" ht="13.5" thickBot="1">
      <c r="B65" t="s">
        <v>23</v>
      </c>
      <c r="H65" s="5">
        <v>3500</v>
      </c>
    </row>
    <row r="66" spans="2:8" ht="12.75">
      <c r="B66" t="s">
        <v>12</v>
      </c>
      <c r="D66">
        <v>600</v>
      </c>
      <c r="G66" s="1">
        <f>((D66+E66)/0.5306)-(D66+E66)</f>
        <v>530.7953260459858</v>
      </c>
      <c r="H66" s="1">
        <f>SUM(D66:G66)</f>
        <v>1130.7953260459858</v>
      </c>
    </row>
    <row r="67" spans="2:8" ht="12.75">
      <c r="B67" t="s">
        <v>13</v>
      </c>
      <c r="D67" s="2" t="s">
        <v>14</v>
      </c>
      <c r="E67" s="2" t="s">
        <v>14</v>
      </c>
      <c r="F67" s="2" t="s">
        <v>14</v>
      </c>
      <c r="G67" s="2" t="s">
        <v>14</v>
      </c>
      <c r="H67" s="1">
        <f>SUM(D67:G67)</f>
        <v>0</v>
      </c>
    </row>
    <row r="68" spans="2:8" ht="12.75">
      <c r="B68" t="s">
        <v>9</v>
      </c>
      <c r="D68" s="2" t="s">
        <v>14</v>
      </c>
      <c r="E68" s="2" t="s">
        <v>14</v>
      </c>
      <c r="F68" s="2" t="s">
        <v>14</v>
      </c>
      <c r="G68" s="2" t="s">
        <v>14</v>
      </c>
      <c r="H68" s="1">
        <f>SUM(D68:G68)</f>
        <v>0</v>
      </c>
    </row>
    <row r="69" spans="2:8" ht="12.75">
      <c r="B69" t="s">
        <v>10</v>
      </c>
      <c r="D69" s="2" t="s">
        <v>14</v>
      </c>
      <c r="E69" s="2" t="s">
        <v>14</v>
      </c>
      <c r="F69" s="2" t="s">
        <v>14</v>
      </c>
      <c r="G69" s="2" t="s">
        <v>14</v>
      </c>
      <c r="H69" s="1">
        <f>SUM(D69:G69)</f>
        <v>0</v>
      </c>
    </row>
    <row r="70" spans="2:10" ht="12.75">
      <c r="B70" t="s">
        <v>11</v>
      </c>
      <c r="D70" s="2" t="s">
        <v>14</v>
      </c>
      <c r="E70" s="2" t="s">
        <v>14</v>
      </c>
      <c r="F70" s="2" t="s">
        <v>14</v>
      </c>
      <c r="G70" s="2" t="s">
        <v>14</v>
      </c>
      <c r="H70" s="1">
        <f>SUM(D70:G70)</f>
        <v>0</v>
      </c>
      <c r="J70" s="1">
        <f>SUM(H64:H70)</f>
        <v>5040.35164003916</v>
      </c>
    </row>
    <row r="72" ht="12.75">
      <c r="A72" s="4" t="s">
        <v>24</v>
      </c>
    </row>
    <row r="73" spans="2:8" ht="12.75">
      <c r="B73" t="s">
        <v>1</v>
      </c>
      <c r="D73" s="1">
        <v>2000</v>
      </c>
      <c r="E73" s="1"/>
      <c r="F73" s="1"/>
      <c r="G73" s="1">
        <f>((D73+E73)/0.7325)-(D73+E73)</f>
        <v>730.3754266211604</v>
      </c>
      <c r="H73" s="1">
        <f aca="true" t="shared" si="6" ref="H73:H79">SUM(D73:G73)</f>
        <v>2730.3754266211604</v>
      </c>
    </row>
    <row r="74" spans="2:8" ht="12.75">
      <c r="B74" t="s">
        <v>23</v>
      </c>
      <c r="D74" s="1">
        <v>2000</v>
      </c>
      <c r="E74" s="1"/>
      <c r="F74" s="1"/>
      <c r="G74" s="1">
        <f>((D74+E74)/0.7325)-(D74+E74)</f>
        <v>730.3754266211604</v>
      </c>
      <c r="H74" s="1">
        <f t="shared" si="6"/>
        <v>2730.3754266211604</v>
      </c>
    </row>
    <row r="75" spans="2:8" ht="12.75">
      <c r="B75" t="s">
        <v>12</v>
      </c>
      <c r="D75" s="1">
        <v>2500</v>
      </c>
      <c r="E75" s="1"/>
      <c r="F75" s="1"/>
      <c r="G75" s="1">
        <f>((D75+E75)/0.5306)-(D75+E75)</f>
        <v>2211.647191858274</v>
      </c>
      <c r="H75" s="1">
        <f t="shared" si="6"/>
        <v>4711.647191858274</v>
      </c>
    </row>
    <row r="76" spans="2:8" ht="12.75">
      <c r="B76" t="s">
        <v>13</v>
      </c>
      <c r="D76" s="2" t="s">
        <v>14</v>
      </c>
      <c r="E76" s="2" t="s">
        <v>14</v>
      </c>
      <c r="F76" s="2" t="s">
        <v>14</v>
      </c>
      <c r="G76" s="2" t="s">
        <v>14</v>
      </c>
      <c r="H76" s="1">
        <f t="shared" si="6"/>
        <v>0</v>
      </c>
    </row>
    <row r="77" spans="2:8" ht="12.75">
      <c r="B77" t="s">
        <v>9</v>
      </c>
      <c r="D77" s="1">
        <v>1500</v>
      </c>
      <c r="E77" s="1"/>
      <c r="F77" s="1"/>
      <c r="G77" s="1">
        <f>((D77+E77)/0.5306)-(D77+E77)</f>
        <v>1326.9883151149643</v>
      </c>
      <c r="H77" s="1">
        <f t="shared" si="6"/>
        <v>2826.9883151149643</v>
      </c>
    </row>
    <row r="78" spans="2:8" ht="12.75">
      <c r="B78" t="s">
        <v>10</v>
      </c>
      <c r="D78" s="2" t="s">
        <v>14</v>
      </c>
      <c r="E78" s="2" t="s">
        <v>14</v>
      </c>
      <c r="F78" s="2" t="s">
        <v>14</v>
      </c>
      <c r="G78" s="2" t="s">
        <v>14</v>
      </c>
      <c r="H78" s="1">
        <f t="shared" si="6"/>
        <v>0</v>
      </c>
    </row>
    <row r="79" spans="2:10" ht="12.75">
      <c r="B79" t="s">
        <v>11</v>
      </c>
      <c r="D79" s="2" t="s">
        <v>14</v>
      </c>
      <c r="E79" s="2" t="s">
        <v>14</v>
      </c>
      <c r="F79" s="2" t="s">
        <v>14</v>
      </c>
      <c r="G79" s="2" t="s">
        <v>14</v>
      </c>
      <c r="H79" s="1">
        <f t="shared" si="6"/>
        <v>0</v>
      </c>
      <c r="J79" s="1">
        <f>SUM(H73:H79)</f>
        <v>12999.38636021556</v>
      </c>
    </row>
    <row r="81" ht="12.75">
      <c r="A81" s="4" t="s">
        <v>25</v>
      </c>
    </row>
    <row r="82" spans="2:8" ht="12.75">
      <c r="B82" t="s">
        <v>1</v>
      </c>
      <c r="D82">
        <v>500</v>
      </c>
      <c r="G82" s="1">
        <f>((D82+E82)/0.7583)-(D82+E82)</f>
        <v>159.36964262165372</v>
      </c>
      <c r="H82" s="1">
        <f aca="true" t="shared" si="7" ref="H82:H88">SUM(D82:G82)</f>
        <v>659.3696426216537</v>
      </c>
    </row>
    <row r="83" spans="2:8" ht="12.75">
      <c r="B83" t="s">
        <v>23</v>
      </c>
      <c r="D83" s="7">
        <v>387</v>
      </c>
      <c r="G83" s="1">
        <f>((D83+E83)/0.7583)-(D83+E83)</f>
        <v>123.35210338915999</v>
      </c>
      <c r="H83" s="1">
        <f t="shared" si="7"/>
        <v>510.35210338916</v>
      </c>
    </row>
    <row r="84" spans="2:8" ht="12.75">
      <c r="B84" t="s">
        <v>12</v>
      </c>
      <c r="D84">
        <v>500</v>
      </c>
      <c r="G84" s="1">
        <f>((D84+E84)/0.5693)-(D84+E84)</f>
        <v>378.27156156683645</v>
      </c>
      <c r="H84" s="1">
        <f t="shared" si="7"/>
        <v>878.2715615668365</v>
      </c>
    </row>
    <row r="85" spans="2:8" ht="12.75">
      <c r="B85" t="s">
        <v>13</v>
      </c>
      <c r="D85" s="2" t="s">
        <v>14</v>
      </c>
      <c r="E85" s="2" t="s">
        <v>14</v>
      </c>
      <c r="F85" s="2" t="s">
        <v>14</v>
      </c>
      <c r="G85" s="2" t="s">
        <v>14</v>
      </c>
      <c r="H85" s="1">
        <f t="shared" si="7"/>
        <v>0</v>
      </c>
    </row>
    <row r="86" spans="2:8" ht="12.75">
      <c r="B86" t="s">
        <v>9</v>
      </c>
      <c r="D86" s="2" t="s">
        <v>14</v>
      </c>
      <c r="E86" s="2" t="s">
        <v>14</v>
      </c>
      <c r="F86" s="2" t="s">
        <v>14</v>
      </c>
      <c r="G86" s="2" t="s">
        <v>14</v>
      </c>
      <c r="H86" s="1">
        <f t="shared" si="7"/>
        <v>0</v>
      </c>
    </row>
    <row r="87" spans="2:8" ht="12.75">
      <c r="B87" t="s">
        <v>10</v>
      </c>
      <c r="D87" s="2" t="s">
        <v>14</v>
      </c>
      <c r="E87" s="2" t="s">
        <v>14</v>
      </c>
      <c r="F87" s="2" t="s">
        <v>14</v>
      </c>
      <c r="G87" s="2" t="s">
        <v>14</v>
      </c>
      <c r="H87" s="1">
        <f t="shared" si="7"/>
        <v>0</v>
      </c>
    </row>
    <row r="88" spans="2:10" ht="12.75">
      <c r="B88" t="s">
        <v>11</v>
      </c>
      <c r="D88" s="2" t="s">
        <v>14</v>
      </c>
      <c r="E88" s="2" t="s">
        <v>14</v>
      </c>
      <c r="F88" s="2" t="s">
        <v>14</v>
      </c>
      <c r="G88" s="2" t="s">
        <v>14</v>
      </c>
      <c r="H88" s="1">
        <f t="shared" si="7"/>
        <v>0</v>
      </c>
      <c r="J88" s="1">
        <f>SUM(H82:H88)</f>
        <v>2047.99330757765</v>
      </c>
    </row>
    <row r="90" ht="12.75">
      <c r="A90" s="4" t="s">
        <v>26</v>
      </c>
    </row>
    <row r="91" spans="2:8" ht="12.75">
      <c r="B91" t="s">
        <v>1</v>
      </c>
      <c r="D91" s="1">
        <v>4100</v>
      </c>
      <c r="E91" s="17">
        <v>1400</v>
      </c>
      <c r="F91" s="17"/>
      <c r="G91" s="1">
        <f>((D91+E91)/0.7849)-(D91+E91)</f>
        <v>1507.2620716014771</v>
      </c>
      <c r="H91" s="1">
        <f aca="true" t="shared" si="8" ref="H91:H97">SUM(D91:G91)</f>
        <v>7007.262071601477</v>
      </c>
    </row>
    <row r="92" spans="2:8" ht="12.75">
      <c r="B92" t="s">
        <v>23</v>
      </c>
      <c r="D92" s="17">
        <v>13500</v>
      </c>
      <c r="E92" s="17"/>
      <c r="F92" s="17"/>
      <c r="G92" s="1">
        <f>((D92+E92)/0.7583)-(D92+E92)</f>
        <v>4302.980350784652</v>
      </c>
      <c r="H92" s="1">
        <f t="shared" si="8"/>
        <v>17802.98035078465</v>
      </c>
    </row>
    <row r="93" spans="2:8" ht="12.75">
      <c r="B93" t="s">
        <v>12</v>
      </c>
      <c r="D93" s="17">
        <v>2500</v>
      </c>
      <c r="E93" s="17"/>
      <c r="F93" s="17"/>
      <c r="G93" s="1">
        <f>((D93+E93)/0.6108)-(D93+E93)</f>
        <v>1592.9927963326786</v>
      </c>
      <c r="H93" s="1">
        <f t="shared" si="8"/>
        <v>4092.9927963326786</v>
      </c>
    </row>
    <row r="94" spans="2:8" ht="12.75">
      <c r="B94" t="s">
        <v>13</v>
      </c>
      <c r="D94" s="2" t="s">
        <v>14</v>
      </c>
      <c r="E94" s="2" t="s">
        <v>14</v>
      </c>
      <c r="F94" s="2" t="s">
        <v>14</v>
      </c>
      <c r="G94" s="2" t="s">
        <v>14</v>
      </c>
      <c r="H94" s="1">
        <f t="shared" si="8"/>
        <v>0</v>
      </c>
    </row>
    <row r="95" spans="2:8" ht="12.75">
      <c r="B95" t="s">
        <v>9</v>
      </c>
      <c r="D95" s="1"/>
      <c r="E95" s="1">
        <v>1500</v>
      </c>
      <c r="F95" s="1"/>
      <c r="G95" s="1">
        <f>((D95+E95)/0.6108)-(D95+E95)</f>
        <v>955.7956777996069</v>
      </c>
      <c r="H95" s="1">
        <f t="shared" si="8"/>
        <v>2455.795677799607</v>
      </c>
    </row>
    <row r="96" spans="2:8" ht="13.5" thickBot="1">
      <c r="B96" t="s">
        <v>10</v>
      </c>
      <c r="D96" s="2" t="s">
        <v>14</v>
      </c>
      <c r="E96" s="2" t="s">
        <v>14</v>
      </c>
      <c r="F96" s="2" t="s">
        <v>14</v>
      </c>
      <c r="G96" s="2" t="s">
        <v>14</v>
      </c>
      <c r="H96" s="1">
        <f t="shared" si="8"/>
        <v>0</v>
      </c>
    </row>
    <row r="97" spans="2:11" ht="13.5" thickBot="1">
      <c r="B97" t="s">
        <v>11</v>
      </c>
      <c r="D97" s="2" t="s">
        <v>14</v>
      </c>
      <c r="E97" s="2" t="s">
        <v>14</v>
      </c>
      <c r="F97" s="2" t="s">
        <v>14</v>
      </c>
      <c r="G97" s="2" t="s">
        <v>14</v>
      </c>
      <c r="H97" s="1">
        <f t="shared" si="8"/>
        <v>0</v>
      </c>
      <c r="J97" s="1">
        <f>SUM(H91:H97)</f>
        <v>31359.030896518416</v>
      </c>
      <c r="K97" s="6">
        <f>SUM(J70:J97)</f>
        <v>51446.76220435079</v>
      </c>
    </row>
    <row r="98" ht="13.5" thickBot="1"/>
    <row r="99" spans="1:2" ht="13.5" thickBot="1">
      <c r="A99" s="10" t="s">
        <v>27</v>
      </c>
      <c r="B99" s="9"/>
    </row>
    <row r="101" ht="12.75">
      <c r="A101" s="4" t="s">
        <v>29</v>
      </c>
    </row>
    <row r="102" spans="2:8" ht="12.75">
      <c r="B102" t="s">
        <v>1</v>
      </c>
      <c r="D102" s="1">
        <v>2000</v>
      </c>
      <c r="E102" s="1">
        <v>160</v>
      </c>
      <c r="F102" s="1">
        <v>1200</v>
      </c>
      <c r="G102" s="1">
        <f>((D102+E102)/0.9245)-(D102+E102)</f>
        <v>176.39805300162243</v>
      </c>
      <c r="H102" s="1">
        <f aca="true" t="shared" si="9" ref="H102:H108">SUM(D102:G102)</f>
        <v>3536.3980530016224</v>
      </c>
    </row>
    <row r="103" spans="2:8" ht="12.75">
      <c r="B103" t="s">
        <v>8</v>
      </c>
      <c r="D103" s="1">
        <v>1000</v>
      </c>
      <c r="E103" s="1"/>
      <c r="F103" s="1">
        <v>1000</v>
      </c>
      <c r="G103" s="1">
        <f>((D103+E103)/0.8433)-(D103+E103)</f>
        <v>185.81762124985175</v>
      </c>
      <c r="H103" s="1">
        <f t="shared" si="9"/>
        <v>2185.817621249852</v>
      </c>
    </row>
    <row r="104" spans="2:8" ht="12.75">
      <c r="B104" t="s">
        <v>12</v>
      </c>
      <c r="D104" s="1">
        <v>1500</v>
      </c>
      <c r="E104" s="1"/>
      <c r="F104" s="1">
        <v>1900</v>
      </c>
      <c r="G104" s="1">
        <f>((D104+E104)/0.8644)-(D104+E104)</f>
        <v>235.3077279037484</v>
      </c>
      <c r="H104" s="1">
        <f t="shared" si="9"/>
        <v>3635.3077279037484</v>
      </c>
    </row>
    <row r="105" spans="2:8" ht="12.75">
      <c r="B105" t="s">
        <v>13</v>
      </c>
      <c r="D105" s="2" t="s">
        <v>14</v>
      </c>
      <c r="E105" s="2" t="s">
        <v>14</v>
      </c>
      <c r="F105" s="2" t="s">
        <v>14</v>
      </c>
      <c r="G105" s="2" t="s">
        <v>14</v>
      </c>
      <c r="H105" s="1">
        <f t="shared" si="9"/>
        <v>0</v>
      </c>
    </row>
    <row r="106" spans="2:8" ht="12.75">
      <c r="B106" t="s">
        <v>9</v>
      </c>
      <c r="D106" s="2" t="s">
        <v>14</v>
      </c>
      <c r="E106" s="2" t="s">
        <v>14</v>
      </c>
      <c r="F106" s="2" t="s">
        <v>14</v>
      </c>
      <c r="G106" s="2" t="s">
        <v>14</v>
      </c>
      <c r="H106" s="1">
        <f t="shared" si="9"/>
        <v>0</v>
      </c>
    </row>
    <row r="107" spans="2:8" ht="12.75">
      <c r="B107" t="s">
        <v>10</v>
      </c>
      <c r="D107" s="2" t="s">
        <v>14</v>
      </c>
      <c r="E107" s="2" t="s">
        <v>14</v>
      </c>
      <c r="F107" s="2" t="s">
        <v>14</v>
      </c>
      <c r="G107" s="2" t="s">
        <v>14</v>
      </c>
      <c r="H107" s="1">
        <f t="shared" si="9"/>
        <v>0</v>
      </c>
    </row>
    <row r="108" spans="2:10" ht="12.75">
      <c r="B108" t="s">
        <v>11</v>
      </c>
      <c r="D108" s="2" t="s">
        <v>14</v>
      </c>
      <c r="E108" s="2" t="s">
        <v>14</v>
      </c>
      <c r="F108" s="2" t="s">
        <v>14</v>
      </c>
      <c r="G108" s="2" t="s">
        <v>14</v>
      </c>
      <c r="H108" s="1">
        <f t="shared" si="9"/>
        <v>0</v>
      </c>
      <c r="J108" s="1">
        <f>SUM(H102:H108)</f>
        <v>9357.523402155222</v>
      </c>
    </row>
    <row r="110" ht="12.75">
      <c r="A110" s="4" t="s">
        <v>28</v>
      </c>
    </row>
    <row r="111" spans="2:8" ht="12.75">
      <c r="B111" t="s">
        <v>1</v>
      </c>
      <c r="D111" s="1">
        <v>84400</v>
      </c>
      <c r="G111" s="1">
        <f>((D111+E111)/0.8708)-(D111+E111)</f>
        <v>12522.370234267335</v>
      </c>
      <c r="H111" s="1">
        <f aca="true" t="shared" si="10" ref="H111:H117">SUM(D111:G111)</f>
        <v>96922.37023426734</v>
      </c>
    </row>
    <row r="112" spans="2:8" ht="12.75">
      <c r="B112" t="s">
        <v>8</v>
      </c>
      <c r="D112" s="13">
        <v>17510</v>
      </c>
      <c r="G112" s="1">
        <f>((D112+E112)/0.922)-(D112+E112)</f>
        <v>1481.3232104121453</v>
      </c>
      <c r="H112" s="1">
        <f t="shared" si="10"/>
        <v>18991.323210412145</v>
      </c>
    </row>
    <row r="113" spans="2:8" ht="12.75">
      <c r="B113" t="s">
        <v>12</v>
      </c>
      <c r="D113" s="1">
        <v>16600</v>
      </c>
      <c r="G113" s="1">
        <f>((D113+E113)/0.9074)-(D113+E113)</f>
        <v>1694.0268900154297</v>
      </c>
      <c r="H113" s="1">
        <f t="shared" si="10"/>
        <v>18294.02689001543</v>
      </c>
    </row>
    <row r="114" spans="2:8" ht="12.75">
      <c r="B114" t="s">
        <v>13</v>
      </c>
      <c r="D114" s="2" t="s">
        <v>14</v>
      </c>
      <c r="E114" s="2" t="s">
        <v>14</v>
      </c>
      <c r="F114" s="2" t="s">
        <v>14</v>
      </c>
      <c r="G114" s="2" t="s">
        <v>14</v>
      </c>
      <c r="H114" s="1">
        <f t="shared" si="10"/>
        <v>0</v>
      </c>
    </row>
    <row r="115" spans="2:8" ht="12.75">
      <c r="B115" t="s">
        <v>9</v>
      </c>
      <c r="D115" s="2" t="s">
        <v>14</v>
      </c>
      <c r="E115" s="2" t="s">
        <v>14</v>
      </c>
      <c r="F115" s="2" t="s">
        <v>14</v>
      </c>
      <c r="G115" s="2" t="s">
        <v>14</v>
      </c>
      <c r="H115" s="1">
        <f t="shared" si="10"/>
        <v>0</v>
      </c>
    </row>
    <row r="116" spans="2:8" ht="12.75">
      <c r="B116" t="s">
        <v>10</v>
      </c>
      <c r="D116" s="2" t="s">
        <v>14</v>
      </c>
      <c r="E116" s="2" t="s">
        <v>14</v>
      </c>
      <c r="F116" s="2" t="s">
        <v>14</v>
      </c>
      <c r="G116" s="2" t="s">
        <v>14</v>
      </c>
      <c r="H116" s="1">
        <f t="shared" si="10"/>
        <v>0</v>
      </c>
    </row>
    <row r="117" spans="2:10" ht="12.75">
      <c r="B117" t="s">
        <v>11</v>
      </c>
      <c r="D117" s="2" t="s">
        <v>14</v>
      </c>
      <c r="E117" s="2" t="s">
        <v>14</v>
      </c>
      <c r="F117" s="2" t="s">
        <v>14</v>
      </c>
      <c r="G117" s="2" t="s">
        <v>14</v>
      </c>
      <c r="H117" s="1">
        <f t="shared" si="10"/>
        <v>0</v>
      </c>
      <c r="J117" s="1">
        <f>SUM(H111:H117)</f>
        <v>134207.7203346949</v>
      </c>
    </row>
    <row r="119" spans="1:2" ht="12.75">
      <c r="A119" s="4" t="s">
        <v>30</v>
      </c>
      <c r="B119" s="4"/>
    </row>
    <row r="120" spans="2:8" ht="12.75">
      <c r="B120" t="s">
        <v>1</v>
      </c>
      <c r="D120" s="1">
        <v>3000</v>
      </c>
      <c r="E120" s="1"/>
      <c r="F120" s="1">
        <v>2000</v>
      </c>
      <c r="G120" s="1">
        <f>((D120+E120)/0.9074)-(D120+E120)</f>
        <v>306.14943795459567</v>
      </c>
      <c r="H120" s="1">
        <f aca="true" t="shared" si="11" ref="H120:H126">SUM(D120:G120)</f>
        <v>5306.149437954596</v>
      </c>
    </row>
    <row r="121" spans="2:8" ht="12.75">
      <c r="B121" t="s">
        <v>8</v>
      </c>
      <c r="D121" s="1"/>
      <c r="E121" s="1"/>
      <c r="F121" s="1"/>
      <c r="G121" s="1"/>
      <c r="H121" s="1">
        <f t="shared" si="11"/>
        <v>0</v>
      </c>
    </row>
    <row r="122" spans="2:8" ht="12.75">
      <c r="B122" t="s">
        <v>12</v>
      </c>
      <c r="D122" s="1">
        <v>5600</v>
      </c>
      <c r="E122" s="1"/>
      <c r="F122" s="1"/>
      <c r="G122" s="1">
        <f>((D122+E122)/0.9074)-(D122+E122)</f>
        <v>571.4789508485783</v>
      </c>
      <c r="H122" s="1">
        <f t="shared" si="11"/>
        <v>6171.478950848578</v>
      </c>
    </row>
    <row r="123" spans="2:8" ht="12.75">
      <c r="B123" t="s">
        <v>13</v>
      </c>
      <c r="D123" s="2" t="s">
        <v>14</v>
      </c>
      <c r="E123" s="2" t="s">
        <v>14</v>
      </c>
      <c r="F123" s="2" t="s">
        <v>14</v>
      </c>
      <c r="G123" s="2" t="s">
        <v>14</v>
      </c>
      <c r="H123" s="1">
        <f t="shared" si="11"/>
        <v>0</v>
      </c>
    </row>
    <row r="124" spans="2:8" ht="12.75">
      <c r="B124" t="s">
        <v>9</v>
      </c>
      <c r="D124" s="2" t="s">
        <v>14</v>
      </c>
      <c r="E124" s="2" t="s">
        <v>14</v>
      </c>
      <c r="F124" s="2" t="s">
        <v>14</v>
      </c>
      <c r="G124" s="2" t="s">
        <v>14</v>
      </c>
      <c r="H124" s="1">
        <f t="shared" si="11"/>
        <v>0</v>
      </c>
    </row>
    <row r="125" spans="2:8" ht="12.75">
      <c r="B125" t="s">
        <v>10</v>
      </c>
      <c r="D125" s="2" t="s">
        <v>14</v>
      </c>
      <c r="E125" s="2" t="s">
        <v>14</v>
      </c>
      <c r="F125" s="2" t="s">
        <v>14</v>
      </c>
      <c r="G125" s="2" t="s">
        <v>14</v>
      </c>
      <c r="H125" s="1">
        <f t="shared" si="11"/>
        <v>0</v>
      </c>
    </row>
    <row r="126" spans="2:10" ht="12.75">
      <c r="B126" t="s">
        <v>11</v>
      </c>
      <c r="D126" s="2" t="s">
        <v>14</v>
      </c>
      <c r="E126" s="2" t="s">
        <v>14</v>
      </c>
      <c r="F126" s="2" t="s">
        <v>14</v>
      </c>
      <c r="G126" s="2" t="s">
        <v>14</v>
      </c>
      <c r="H126" s="1">
        <f t="shared" si="11"/>
        <v>0</v>
      </c>
      <c r="J126" s="1">
        <f>SUM(H120:H126)</f>
        <v>11477.628388803174</v>
      </c>
    </row>
    <row r="128" ht="12.75">
      <c r="A128" s="4" t="s">
        <v>31</v>
      </c>
    </row>
    <row r="129" spans="2:8" ht="12.75">
      <c r="B129" t="s">
        <v>1</v>
      </c>
      <c r="D129" s="1">
        <v>2000</v>
      </c>
      <c r="E129" s="17">
        <v>6000</v>
      </c>
      <c r="F129" s="17"/>
      <c r="G129" s="1">
        <f>((D129+E129)/0.9297)-(D129+E129)</f>
        <v>604.9263203183818</v>
      </c>
      <c r="H129" s="1">
        <f aca="true" t="shared" si="12" ref="H129:H135">SUM(D129:G129)</f>
        <v>8604.926320318382</v>
      </c>
    </row>
    <row r="130" spans="2:8" ht="12.75">
      <c r="B130" t="s">
        <v>8</v>
      </c>
      <c r="D130" s="1">
        <v>6000</v>
      </c>
      <c r="E130" s="17">
        <v>6000</v>
      </c>
      <c r="F130" s="17"/>
      <c r="G130" s="1">
        <f>((D130+E130)/0.922)-(D130+E130)</f>
        <v>1015.1843817787412</v>
      </c>
      <c r="H130" s="1">
        <f t="shared" si="12"/>
        <v>13015.184381778741</v>
      </c>
    </row>
    <row r="131" spans="2:8" ht="12.75">
      <c r="B131" t="s">
        <v>12</v>
      </c>
      <c r="D131" s="1">
        <v>4000</v>
      </c>
      <c r="E131" s="17">
        <v>1500</v>
      </c>
      <c r="F131" s="17"/>
      <c r="G131" s="1">
        <f>((D131+E131)/0.9297)-(D131+E131)</f>
        <v>415.8868452188881</v>
      </c>
      <c r="H131" s="1">
        <f t="shared" si="12"/>
        <v>5915.886845218888</v>
      </c>
    </row>
    <row r="132" spans="2:8" ht="12.75">
      <c r="B132" t="s">
        <v>13</v>
      </c>
      <c r="D132" s="2" t="s">
        <v>14</v>
      </c>
      <c r="E132" s="2" t="s">
        <v>14</v>
      </c>
      <c r="F132" s="2" t="s">
        <v>14</v>
      </c>
      <c r="G132" s="2" t="s">
        <v>14</v>
      </c>
      <c r="H132" s="1">
        <f t="shared" si="12"/>
        <v>0</v>
      </c>
    </row>
    <row r="133" spans="2:8" ht="12.75">
      <c r="B133" t="s">
        <v>9</v>
      </c>
      <c r="D133" s="1">
        <v>1568</v>
      </c>
      <c r="E133" s="17">
        <v>4432</v>
      </c>
      <c r="F133" s="17"/>
      <c r="G133" s="1">
        <f>((D133+E133)/0.9297)-(D133+E133)</f>
        <v>453.69474023878684</v>
      </c>
      <c r="H133" s="1">
        <f t="shared" si="12"/>
        <v>6453.694740238787</v>
      </c>
    </row>
    <row r="134" spans="2:8" ht="12.75">
      <c r="B134" t="s">
        <v>10</v>
      </c>
      <c r="D134" s="2" t="s">
        <v>14</v>
      </c>
      <c r="E134" s="2" t="s">
        <v>14</v>
      </c>
      <c r="F134" s="2" t="s">
        <v>14</v>
      </c>
      <c r="G134" s="2" t="s">
        <v>14</v>
      </c>
      <c r="H134" s="1">
        <f t="shared" si="12"/>
        <v>0</v>
      </c>
    </row>
    <row r="135" spans="2:10" ht="12.75">
      <c r="B135" t="s">
        <v>11</v>
      </c>
      <c r="D135" s="2" t="s">
        <v>14</v>
      </c>
      <c r="E135" s="2" t="s">
        <v>14</v>
      </c>
      <c r="F135" s="2" t="s">
        <v>14</v>
      </c>
      <c r="G135" s="2" t="s">
        <v>14</v>
      </c>
      <c r="H135" s="1">
        <f t="shared" si="12"/>
        <v>0</v>
      </c>
      <c r="J135" s="1">
        <f>SUM(H129:H135)</f>
        <v>33989.6922875548</v>
      </c>
    </row>
    <row r="137" spans="1:2" ht="12.75">
      <c r="A137" s="4" t="s">
        <v>32</v>
      </c>
      <c r="B137" s="4"/>
    </row>
    <row r="138" spans="2:10" ht="12.75">
      <c r="B138" t="s">
        <v>1</v>
      </c>
      <c r="D138" s="1">
        <v>12000</v>
      </c>
      <c r="E138" s="1"/>
      <c r="F138" s="1"/>
      <c r="G138" s="1">
        <f>((D138+E138)/0.9014)-(D138+E138)</f>
        <v>1312.6248058575547</v>
      </c>
      <c r="H138" s="1">
        <f aca="true" t="shared" si="13" ref="H138:H144">SUM(D138:G138)</f>
        <v>13312.624805857555</v>
      </c>
      <c r="I138" s="1"/>
      <c r="J138" s="1"/>
    </row>
    <row r="139" spans="2:10" ht="12.75">
      <c r="B139" t="s">
        <v>8</v>
      </c>
      <c r="D139" s="1"/>
      <c r="E139" s="1"/>
      <c r="F139" s="1"/>
      <c r="G139" s="1"/>
      <c r="H139" s="1">
        <f t="shared" si="13"/>
        <v>0</v>
      </c>
      <c r="I139" s="1"/>
      <c r="J139" s="1"/>
    </row>
    <row r="140" spans="2:10" ht="12.75">
      <c r="B140" t="s">
        <v>12</v>
      </c>
      <c r="D140" s="1">
        <v>29400</v>
      </c>
      <c r="E140" s="1"/>
      <c r="F140" s="1"/>
      <c r="G140" s="1">
        <f>((D140+E140)/0.88)-(D140+E140)</f>
        <v>4009.0909090909117</v>
      </c>
      <c r="H140" s="1">
        <f t="shared" si="13"/>
        <v>33409.09090909091</v>
      </c>
      <c r="I140" s="1"/>
      <c r="J140" s="1"/>
    </row>
    <row r="141" spans="2:10" ht="12.75">
      <c r="B141" t="s">
        <v>13</v>
      </c>
      <c r="D141" s="2" t="s">
        <v>14</v>
      </c>
      <c r="E141" s="2" t="s">
        <v>14</v>
      </c>
      <c r="F141" s="2" t="s">
        <v>14</v>
      </c>
      <c r="G141" s="2" t="s">
        <v>14</v>
      </c>
      <c r="H141" s="1">
        <f t="shared" si="13"/>
        <v>0</v>
      </c>
      <c r="I141" s="1"/>
      <c r="J141" s="1"/>
    </row>
    <row r="142" spans="2:10" ht="12.75">
      <c r="B142" t="s">
        <v>9</v>
      </c>
      <c r="D142" s="2" t="s">
        <v>14</v>
      </c>
      <c r="E142" s="2" t="s">
        <v>14</v>
      </c>
      <c r="F142" s="2" t="s">
        <v>14</v>
      </c>
      <c r="G142" s="2" t="s">
        <v>14</v>
      </c>
      <c r="H142" s="1">
        <f t="shared" si="13"/>
        <v>0</v>
      </c>
      <c r="I142" s="1"/>
      <c r="J142" s="1"/>
    </row>
    <row r="143" spans="2:10" ht="12.75">
      <c r="B143" t="s">
        <v>10</v>
      </c>
      <c r="D143" s="2" t="s">
        <v>14</v>
      </c>
      <c r="E143" s="2" t="s">
        <v>14</v>
      </c>
      <c r="F143" s="2" t="s">
        <v>14</v>
      </c>
      <c r="G143" s="2" t="s">
        <v>14</v>
      </c>
      <c r="H143" s="1">
        <f t="shared" si="13"/>
        <v>0</v>
      </c>
      <c r="I143" s="1"/>
      <c r="J143" s="1"/>
    </row>
    <row r="144" spans="2:10" ht="12.75">
      <c r="B144" t="s">
        <v>11</v>
      </c>
      <c r="D144" s="2" t="s">
        <v>14</v>
      </c>
      <c r="E144" s="2" t="s">
        <v>14</v>
      </c>
      <c r="F144" s="2" t="s">
        <v>14</v>
      </c>
      <c r="G144" s="2" t="s">
        <v>14</v>
      </c>
      <c r="H144" s="1">
        <f t="shared" si="13"/>
        <v>0</v>
      </c>
      <c r="I144" s="1"/>
      <c r="J144" s="1">
        <f>SUM(H138:H144)</f>
        <v>46721.71571494847</v>
      </c>
    </row>
    <row r="146" ht="12.75">
      <c r="A146" s="4" t="s">
        <v>33</v>
      </c>
    </row>
    <row r="147" spans="2:10" ht="12.75">
      <c r="B147" t="s">
        <v>1</v>
      </c>
      <c r="D147" s="1">
        <v>2800</v>
      </c>
      <c r="G147" s="1">
        <f>((D147+E147)/0.9332)-(D147+E147)</f>
        <v>200.42863266180893</v>
      </c>
      <c r="H147" s="1">
        <f aca="true" t="shared" si="14" ref="H147:H153">SUM(D147:G147)</f>
        <v>3000.428632661809</v>
      </c>
      <c r="I147" s="1"/>
      <c r="J147" s="1"/>
    </row>
    <row r="148" spans="2:10" ht="12.75">
      <c r="B148" t="s">
        <v>8</v>
      </c>
      <c r="D148" s="1">
        <v>16000</v>
      </c>
      <c r="G148" s="1">
        <f>((D148+E148)/0.9332)-(D148+E148)</f>
        <v>1145.3064723531934</v>
      </c>
      <c r="H148" s="1">
        <f t="shared" si="14"/>
        <v>17145.306472353193</v>
      </c>
      <c r="I148" s="1"/>
      <c r="J148" s="1"/>
    </row>
    <row r="149" spans="2:10" ht="12.75">
      <c r="B149" t="s">
        <v>12</v>
      </c>
      <c r="D149" s="1">
        <v>8400</v>
      </c>
      <c r="G149" s="1">
        <f>((D149+E149)/0.9526)-(D149+E149)</f>
        <v>417.9718664707125</v>
      </c>
      <c r="H149" s="1">
        <f t="shared" si="14"/>
        <v>8817.971866470712</v>
      </c>
      <c r="I149" s="1"/>
      <c r="J149" s="1"/>
    </row>
    <row r="150" spans="2:10" ht="12.75">
      <c r="B150" t="s">
        <v>13</v>
      </c>
      <c r="D150" s="2" t="s">
        <v>14</v>
      </c>
      <c r="E150" s="2" t="s">
        <v>14</v>
      </c>
      <c r="F150" s="2" t="s">
        <v>14</v>
      </c>
      <c r="G150" s="2" t="s">
        <v>14</v>
      </c>
      <c r="H150" s="1">
        <f t="shared" si="14"/>
        <v>0</v>
      </c>
      <c r="I150" s="1"/>
      <c r="J150" s="1"/>
    </row>
    <row r="151" spans="2:10" ht="12.75">
      <c r="B151" t="s">
        <v>9</v>
      </c>
      <c r="D151" s="2" t="s">
        <v>14</v>
      </c>
      <c r="E151" s="2" t="s">
        <v>14</v>
      </c>
      <c r="F151" s="2" t="s">
        <v>14</v>
      </c>
      <c r="G151" s="2" t="s">
        <v>14</v>
      </c>
      <c r="H151" s="1">
        <f t="shared" si="14"/>
        <v>0</v>
      </c>
      <c r="I151" s="1"/>
      <c r="J151" s="1"/>
    </row>
    <row r="152" spans="2:10" ht="13.5" thickBot="1">
      <c r="B152" t="s">
        <v>10</v>
      </c>
      <c r="D152" s="2" t="s">
        <v>14</v>
      </c>
      <c r="E152" s="2" t="s">
        <v>14</v>
      </c>
      <c r="F152" s="2" t="s">
        <v>14</v>
      </c>
      <c r="G152" s="2" t="s">
        <v>14</v>
      </c>
      <c r="H152" s="1">
        <f t="shared" si="14"/>
        <v>0</v>
      </c>
      <c r="I152" s="1"/>
      <c r="J152" s="1"/>
    </row>
    <row r="153" spans="2:11" ht="13.5" thickBot="1">
      <c r="B153" t="s">
        <v>11</v>
      </c>
      <c r="D153" s="2" t="s">
        <v>14</v>
      </c>
      <c r="E153" s="2" t="s">
        <v>14</v>
      </c>
      <c r="F153" s="2" t="s">
        <v>14</v>
      </c>
      <c r="G153" s="2" t="s">
        <v>14</v>
      </c>
      <c r="H153" s="1">
        <f t="shared" si="14"/>
        <v>0</v>
      </c>
      <c r="I153" s="1"/>
      <c r="J153" s="1">
        <f>SUM(H147:H153)</f>
        <v>28963.706971485713</v>
      </c>
      <c r="K153" s="6">
        <f>SUM(J108:J153)</f>
        <v>264717.9870996422</v>
      </c>
    </row>
    <row r="154" ht="13.5" thickBot="1"/>
    <row r="155" spans="1:2" ht="13.5" thickBot="1">
      <c r="A155" s="10" t="s">
        <v>34</v>
      </c>
      <c r="B155" s="9"/>
    </row>
    <row r="157" ht="12.75">
      <c r="A157" s="4" t="s">
        <v>35</v>
      </c>
    </row>
    <row r="158" spans="2:10" ht="12.75">
      <c r="B158" t="s">
        <v>1</v>
      </c>
      <c r="D158" s="2" t="s">
        <v>14</v>
      </c>
      <c r="E158" s="2" t="s">
        <v>14</v>
      </c>
      <c r="F158" s="2" t="s">
        <v>14</v>
      </c>
      <c r="G158" s="2" t="s">
        <v>14</v>
      </c>
      <c r="H158" s="1">
        <f aca="true" t="shared" si="15" ref="H158:H164">SUM(D158:G158)</f>
        <v>0</v>
      </c>
      <c r="I158" s="1"/>
      <c r="J158" s="1"/>
    </row>
    <row r="159" spans="2:10" ht="12.75">
      <c r="B159" t="s">
        <v>8</v>
      </c>
      <c r="D159" s="2" t="s">
        <v>14</v>
      </c>
      <c r="E159" s="2" t="s">
        <v>14</v>
      </c>
      <c r="F159" s="2" t="s">
        <v>14</v>
      </c>
      <c r="G159" s="2" t="s">
        <v>14</v>
      </c>
      <c r="H159" s="1">
        <f t="shared" si="15"/>
        <v>0</v>
      </c>
      <c r="I159" s="1"/>
      <c r="J159" s="1"/>
    </row>
    <row r="160" spans="2:10" ht="12.75">
      <c r="B160" t="s">
        <v>12</v>
      </c>
      <c r="D160" s="2" t="s">
        <v>14</v>
      </c>
      <c r="E160" s="2" t="s">
        <v>14</v>
      </c>
      <c r="F160" s="2" t="s">
        <v>14</v>
      </c>
      <c r="G160" s="2" t="s">
        <v>14</v>
      </c>
      <c r="H160" s="1">
        <f t="shared" si="15"/>
        <v>0</v>
      </c>
      <c r="I160" s="1"/>
      <c r="J160" s="1"/>
    </row>
    <row r="161" spans="2:10" ht="12.75">
      <c r="B161" t="s">
        <v>13</v>
      </c>
      <c r="D161" s="1">
        <v>3952</v>
      </c>
      <c r="E161" s="1"/>
      <c r="F161" s="2"/>
      <c r="G161" s="1">
        <f>((D161+E161)/0.976)-(D161+E161)</f>
        <v>97.1803278688526</v>
      </c>
      <c r="H161" s="1">
        <f t="shared" si="15"/>
        <v>4049.1803278688526</v>
      </c>
      <c r="I161" s="1"/>
      <c r="J161" s="1"/>
    </row>
    <row r="162" spans="2:10" ht="12.75">
      <c r="B162" t="s">
        <v>9</v>
      </c>
      <c r="D162" s="2" t="s">
        <v>14</v>
      </c>
      <c r="E162" s="2" t="s">
        <v>14</v>
      </c>
      <c r="F162" s="2" t="s">
        <v>14</v>
      </c>
      <c r="G162" s="2" t="s">
        <v>14</v>
      </c>
      <c r="H162" s="1">
        <f t="shared" si="15"/>
        <v>0</v>
      </c>
      <c r="I162" s="1"/>
      <c r="J162" s="1"/>
    </row>
    <row r="163" spans="2:10" ht="12.75">
      <c r="B163" t="s">
        <v>10</v>
      </c>
      <c r="D163" s="2" t="s">
        <v>14</v>
      </c>
      <c r="E163" s="2" t="s">
        <v>14</v>
      </c>
      <c r="F163" s="2" t="s">
        <v>14</v>
      </c>
      <c r="G163" s="2" t="s">
        <v>14</v>
      </c>
      <c r="H163" s="1">
        <f t="shared" si="15"/>
        <v>0</v>
      </c>
      <c r="I163" s="1"/>
      <c r="J163" s="1"/>
    </row>
    <row r="164" spans="2:10" ht="12.75">
      <c r="B164" t="s">
        <v>11</v>
      </c>
      <c r="D164" s="2" t="s">
        <v>14</v>
      </c>
      <c r="E164" s="2" t="s">
        <v>14</v>
      </c>
      <c r="F164" s="2" t="s">
        <v>14</v>
      </c>
      <c r="G164" s="2" t="s">
        <v>14</v>
      </c>
      <c r="H164" s="1">
        <f t="shared" si="15"/>
        <v>0</v>
      </c>
      <c r="I164" s="1"/>
      <c r="J164" s="1">
        <f>SUM(H158:H164)</f>
        <v>4049.1803278688526</v>
      </c>
    </row>
    <row r="166" spans="1:2" ht="12.75">
      <c r="A166" s="4" t="s">
        <v>36</v>
      </c>
      <c r="B166" s="4"/>
    </row>
    <row r="167" spans="2:8" ht="12.75">
      <c r="B167" t="s">
        <v>1</v>
      </c>
      <c r="D167" s="13">
        <v>1579</v>
      </c>
      <c r="G167" s="1">
        <f>((D167+E167)/0.966)-(D167+E167)</f>
        <v>55.5755693581782</v>
      </c>
      <c r="H167" s="1">
        <f aca="true" t="shared" si="16" ref="H167:H173">SUM(D167:G167)</f>
        <v>1634.5755693581782</v>
      </c>
    </row>
    <row r="168" spans="2:8" ht="12.75">
      <c r="B168" t="s">
        <v>8</v>
      </c>
      <c r="D168" s="13">
        <v>5356</v>
      </c>
      <c r="G168" s="1">
        <f>((D168+E168)/0.97)-(D168+E168)</f>
        <v>165.64948453608304</v>
      </c>
      <c r="H168" s="1">
        <f t="shared" si="16"/>
        <v>5521.649484536083</v>
      </c>
    </row>
    <row r="169" spans="2:8" ht="12.75">
      <c r="B169" t="s">
        <v>12</v>
      </c>
      <c r="D169" s="13">
        <v>3028</v>
      </c>
      <c r="G169" s="1">
        <f>((D169+E169)/0.976)-(D169+E169)</f>
        <v>74.45901639344265</v>
      </c>
      <c r="H169" s="1">
        <f t="shared" si="16"/>
        <v>3102.4590163934427</v>
      </c>
    </row>
    <row r="170" spans="2:8" ht="12.75">
      <c r="B170" t="s">
        <v>13</v>
      </c>
      <c r="D170" s="2" t="s">
        <v>14</v>
      </c>
      <c r="E170" s="2" t="s">
        <v>14</v>
      </c>
      <c r="F170" s="2" t="s">
        <v>14</v>
      </c>
      <c r="G170" s="2" t="s">
        <v>14</v>
      </c>
      <c r="H170" s="1">
        <f t="shared" si="16"/>
        <v>0</v>
      </c>
    </row>
    <row r="171" spans="2:8" ht="12.75">
      <c r="B171" t="s">
        <v>9</v>
      </c>
      <c r="D171" s="2" t="s">
        <v>14</v>
      </c>
      <c r="E171" s="2" t="s">
        <v>14</v>
      </c>
      <c r="F171" s="2" t="s">
        <v>14</v>
      </c>
      <c r="G171" s="2" t="s">
        <v>14</v>
      </c>
      <c r="H171" s="1">
        <f t="shared" si="16"/>
        <v>0</v>
      </c>
    </row>
    <row r="172" spans="2:8" ht="12.75">
      <c r="B172" t="s">
        <v>10</v>
      </c>
      <c r="D172" s="2" t="s">
        <v>14</v>
      </c>
      <c r="E172" s="2" t="s">
        <v>14</v>
      </c>
      <c r="F172" s="2" t="s">
        <v>14</v>
      </c>
      <c r="G172" s="2" t="s">
        <v>14</v>
      </c>
      <c r="H172" s="1">
        <f t="shared" si="16"/>
        <v>0</v>
      </c>
    </row>
    <row r="173" spans="2:10" ht="12.75">
      <c r="B173" t="s">
        <v>11</v>
      </c>
      <c r="D173" s="2" t="s">
        <v>14</v>
      </c>
      <c r="E173" s="2" t="s">
        <v>14</v>
      </c>
      <c r="F173" s="2" t="s">
        <v>14</v>
      </c>
      <c r="G173" s="2" t="s">
        <v>14</v>
      </c>
      <c r="H173" s="1">
        <f t="shared" si="16"/>
        <v>0</v>
      </c>
      <c r="J173" s="1">
        <f>SUM(H167:H173)</f>
        <v>10258.684070287703</v>
      </c>
    </row>
    <row r="175" spans="1:2" ht="12.75">
      <c r="A175" s="4" t="s">
        <v>37</v>
      </c>
      <c r="B175" s="4"/>
    </row>
    <row r="176" spans="2:8" ht="12.75">
      <c r="B176" t="s">
        <v>1</v>
      </c>
      <c r="D176" s="1">
        <v>200</v>
      </c>
      <c r="E176" s="1"/>
      <c r="F176" s="1">
        <v>2000</v>
      </c>
      <c r="G176" s="1">
        <f>((D176+E176)/0.966)-(D176+E176)</f>
        <v>7.039337474120089</v>
      </c>
      <c r="H176" s="1">
        <f aca="true" t="shared" si="17" ref="H176:H182">SUM(D176:G176)</f>
        <v>2207.03933747412</v>
      </c>
    </row>
    <row r="177" spans="2:8" ht="12.75">
      <c r="B177" t="s">
        <v>8</v>
      </c>
      <c r="D177" s="13">
        <v>9046</v>
      </c>
      <c r="G177" s="1">
        <f>((D177+E177)/0.97)-(D177+E177)</f>
        <v>279.7731958762888</v>
      </c>
      <c r="H177" s="1">
        <f t="shared" si="17"/>
        <v>9325.773195876289</v>
      </c>
    </row>
    <row r="178" spans="2:8" ht="12.75">
      <c r="B178" t="s">
        <v>12</v>
      </c>
      <c r="D178" s="14">
        <v>600</v>
      </c>
      <c r="G178" s="1">
        <f>((D178+E178)/0.976)-(D178+E178)</f>
        <v>14.754098360655803</v>
      </c>
      <c r="H178" s="1">
        <f t="shared" si="17"/>
        <v>614.7540983606558</v>
      </c>
    </row>
    <row r="179" spans="2:8" ht="12.75">
      <c r="B179" t="s">
        <v>13</v>
      </c>
      <c r="D179" s="14">
        <v>1100</v>
      </c>
      <c r="E179" s="2"/>
      <c r="F179" s="2"/>
      <c r="G179" s="1">
        <f>((D179+E179)/0.976)-(D179+E179)</f>
        <v>27.049180327868953</v>
      </c>
      <c r="H179" s="1">
        <f t="shared" si="17"/>
        <v>1127.049180327869</v>
      </c>
    </row>
    <row r="180" spans="2:8" ht="12.75">
      <c r="B180" t="s">
        <v>9</v>
      </c>
      <c r="D180" s="2" t="s">
        <v>14</v>
      </c>
      <c r="E180" s="2" t="s">
        <v>14</v>
      </c>
      <c r="F180" s="2" t="s">
        <v>14</v>
      </c>
      <c r="G180" s="2" t="s">
        <v>14</v>
      </c>
      <c r="H180" s="1">
        <f t="shared" si="17"/>
        <v>0</v>
      </c>
    </row>
    <row r="181" spans="2:8" ht="12.75">
      <c r="B181" t="s">
        <v>10</v>
      </c>
      <c r="D181" s="2" t="s">
        <v>14</v>
      </c>
      <c r="E181" s="2" t="s">
        <v>14</v>
      </c>
      <c r="F181" s="2" t="s">
        <v>14</v>
      </c>
      <c r="G181" s="2" t="s">
        <v>14</v>
      </c>
      <c r="H181" s="1">
        <f t="shared" si="17"/>
        <v>0</v>
      </c>
    </row>
    <row r="182" spans="2:10" ht="12.75">
      <c r="B182" t="s">
        <v>11</v>
      </c>
      <c r="D182" s="2" t="s">
        <v>14</v>
      </c>
      <c r="E182" s="2" t="s">
        <v>14</v>
      </c>
      <c r="F182" s="2" t="s">
        <v>14</v>
      </c>
      <c r="G182" s="2" t="s">
        <v>14</v>
      </c>
      <c r="H182" s="1">
        <f t="shared" si="17"/>
        <v>0</v>
      </c>
      <c r="J182" s="1">
        <f>SUM(H176:H182)</f>
        <v>13274.615812038934</v>
      </c>
    </row>
    <row r="184" spans="1:2" ht="12.75">
      <c r="A184" s="4" t="s">
        <v>38</v>
      </c>
      <c r="B184" s="4"/>
    </row>
    <row r="185" spans="2:8" ht="12.75">
      <c r="B185" t="s">
        <v>1</v>
      </c>
      <c r="D185" s="16">
        <v>570</v>
      </c>
      <c r="E185" s="16"/>
      <c r="F185" s="16"/>
      <c r="G185" s="1">
        <f>((D185+E185)/0.966)-(D185+E185)</f>
        <v>20.06211180124228</v>
      </c>
      <c r="H185" s="1">
        <f aca="true" t="shared" si="18" ref="H185:H191">SUM(D185:G185)</f>
        <v>590.0621118012423</v>
      </c>
    </row>
    <row r="186" spans="2:8" ht="12.75">
      <c r="B186" t="s">
        <v>8</v>
      </c>
      <c r="D186" s="16">
        <v>792</v>
      </c>
      <c r="E186" s="16"/>
      <c r="F186" s="16"/>
      <c r="G186" s="1">
        <f>((D186+E186)/0.97)-(D186+E186)</f>
        <v>24.494845360824797</v>
      </c>
      <c r="H186" s="1">
        <f t="shared" si="18"/>
        <v>816.4948453608248</v>
      </c>
    </row>
    <row r="187" spans="2:8" ht="12.75">
      <c r="B187" t="s">
        <v>12</v>
      </c>
      <c r="D187" s="16">
        <v>301</v>
      </c>
      <c r="E187" s="16"/>
      <c r="F187" s="16"/>
      <c r="G187" s="1">
        <f>((D187+E187)/0.976)-(D187+E187)</f>
        <v>7.401639344262321</v>
      </c>
      <c r="H187" s="1">
        <f t="shared" si="18"/>
        <v>308.4016393442623</v>
      </c>
    </row>
    <row r="188" spans="2:8" ht="12.75">
      <c r="B188" t="s">
        <v>13</v>
      </c>
      <c r="D188" s="2" t="s">
        <v>14</v>
      </c>
      <c r="E188" s="2" t="s">
        <v>14</v>
      </c>
      <c r="F188" s="2" t="s">
        <v>14</v>
      </c>
      <c r="G188" s="2" t="s">
        <v>14</v>
      </c>
      <c r="H188" s="1">
        <f t="shared" si="18"/>
        <v>0</v>
      </c>
    </row>
    <row r="189" spans="2:8" ht="12.75">
      <c r="B189" t="s">
        <v>9</v>
      </c>
      <c r="D189" s="2" t="s">
        <v>14</v>
      </c>
      <c r="E189" s="2" t="s">
        <v>14</v>
      </c>
      <c r="F189" s="2" t="s">
        <v>14</v>
      </c>
      <c r="G189" s="2" t="s">
        <v>14</v>
      </c>
      <c r="H189" s="1">
        <f t="shared" si="18"/>
        <v>0</v>
      </c>
    </row>
    <row r="190" spans="2:8" ht="12.75">
      <c r="B190" t="s">
        <v>10</v>
      </c>
      <c r="D190" s="2" t="s">
        <v>14</v>
      </c>
      <c r="E190" s="2" t="s">
        <v>14</v>
      </c>
      <c r="F190" s="2" t="s">
        <v>14</v>
      </c>
      <c r="G190" s="2" t="s">
        <v>14</v>
      </c>
      <c r="H190" s="1">
        <f t="shared" si="18"/>
        <v>0</v>
      </c>
    </row>
    <row r="191" spans="2:10" ht="12.75">
      <c r="B191" t="s">
        <v>11</v>
      </c>
      <c r="D191" s="2" t="s">
        <v>14</v>
      </c>
      <c r="E191" s="2" t="s">
        <v>14</v>
      </c>
      <c r="F191" s="2" t="s">
        <v>14</v>
      </c>
      <c r="G191" s="2" t="s">
        <v>14</v>
      </c>
      <c r="H191" s="1">
        <f t="shared" si="18"/>
        <v>0</v>
      </c>
      <c r="J191" s="1">
        <f>SUM(H185:H191)</f>
        <v>1714.9585965063295</v>
      </c>
    </row>
    <row r="193" spans="1:2" ht="12.75">
      <c r="A193" s="4" t="s">
        <v>39</v>
      </c>
      <c r="B193" s="4"/>
    </row>
    <row r="194" spans="2:8" ht="12.75">
      <c r="B194" t="s">
        <v>1</v>
      </c>
      <c r="D194" s="2" t="s">
        <v>14</v>
      </c>
      <c r="E194" s="2" t="s">
        <v>14</v>
      </c>
      <c r="F194" s="2" t="s">
        <v>14</v>
      </c>
      <c r="G194" s="2" t="s">
        <v>14</v>
      </c>
      <c r="H194" s="1">
        <f aca="true" t="shared" si="19" ref="H194:H200">SUM(D194:G194)</f>
        <v>0</v>
      </c>
    </row>
    <row r="195" spans="2:8" ht="12.75">
      <c r="B195" t="s">
        <v>8</v>
      </c>
      <c r="D195" s="7">
        <v>500</v>
      </c>
      <c r="G195" s="1">
        <f>((D195+E195)/0.97)-(D195+E195)</f>
        <v>15.46391752577324</v>
      </c>
      <c r="H195" s="1">
        <f t="shared" si="19"/>
        <v>515.4639175257732</v>
      </c>
    </row>
    <row r="196" spans="2:8" ht="12.75">
      <c r="B196" t="s">
        <v>12</v>
      </c>
      <c r="D196" s="2" t="s">
        <v>14</v>
      </c>
      <c r="E196" s="2" t="s">
        <v>14</v>
      </c>
      <c r="F196" s="2" t="s">
        <v>14</v>
      </c>
      <c r="G196" s="2" t="s">
        <v>14</v>
      </c>
      <c r="H196" s="1">
        <f t="shared" si="19"/>
        <v>0</v>
      </c>
    </row>
    <row r="197" spans="2:8" ht="12.75">
      <c r="B197" t="s">
        <v>13</v>
      </c>
      <c r="D197" s="2" t="s">
        <v>14</v>
      </c>
      <c r="E197" s="2" t="s">
        <v>14</v>
      </c>
      <c r="F197" s="2" t="s">
        <v>14</v>
      </c>
      <c r="G197" s="2" t="s">
        <v>14</v>
      </c>
      <c r="H197" s="1">
        <f t="shared" si="19"/>
        <v>0</v>
      </c>
    </row>
    <row r="198" spans="2:8" ht="12.75">
      <c r="B198" t="s">
        <v>9</v>
      </c>
      <c r="D198" s="2" t="s">
        <v>14</v>
      </c>
      <c r="E198" s="2" t="s">
        <v>14</v>
      </c>
      <c r="F198" s="2" t="s">
        <v>14</v>
      </c>
      <c r="G198" s="2" t="s">
        <v>14</v>
      </c>
      <c r="H198" s="1">
        <f t="shared" si="19"/>
        <v>0</v>
      </c>
    </row>
    <row r="199" spans="2:8" ht="12.75">
      <c r="B199" t="s">
        <v>10</v>
      </c>
      <c r="D199" s="2" t="s">
        <v>14</v>
      </c>
      <c r="E199" s="2" t="s">
        <v>14</v>
      </c>
      <c r="F199" s="2" t="s">
        <v>14</v>
      </c>
      <c r="G199" s="2" t="s">
        <v>14</v>
      </c>
      <c r="H199" s="1">
        <f t="shared" si="19"/>
        <v>0</v>
      </c>
    </row>
    <row r="200" spans="2:10" ht="12.75">
      <c r="B200" t="s">
        <v>11</v>
      </c>
      <c r="D200" s="2" t="s">
        <v>14</v>
      </c>
      <c r="E200" s="2" t="s">
        <v>14</v>
      </c>
      <c r="F200" s="2" t="s">
        <v>14</v>
      </c>
      <c r="G200" s="2" t="s">
        <v>14</v>
      </c>
      <c r="H200" s="1">
        <f t="shared" si="19"/>
        <v>0</v>
      </c>
      <c r="J200" s="1">
        <f>SUM(H194:H200)</f>
        <v>515.4639175257732</v>
      </c>
    </row>
    <row r="202" ht="12.75">
      <c r="A202" s="4" t="s">
        <v>40</v>
      </c>
    </row>
    <row r="203" spans="2:8" ht="12.75">
      <c r="B203" t="s">
        <v>1</v>
      </c>
      <c r="H203" s="1">
        <f aca="true" t="shared" si="20" ref="H203:H209">SUM(D203:G203)</f>
        <v>0</v>
      </c>
    </row>
    <row r="204" spans="2:8" ht="12.75">
      <c r="B204" t="s">
        <v>8</v>
      </c>
      <c r="D204" s="7">
        <v>692</v>
      </c>
      <c r="G204" s="1">
        <f>((D204+E204)/0.97)-(D204+E204)</f>
        <v>21.402061855670127</v>
      </c>
      <c r="H204" s="1">
        <f t="shared" si="20"/>
        <v>713.4020618556701</v>
      </c>
    </row>
    <row r="205" spans="2:8" ht="12.75">
      <c r="B205" t="s">
        <v>12</v>
      </c>
      <c r="D205" s="14">
        <v>1900</v>
      </c>
      <c r="E205" s="2"/>
      <c r="F205" s="2"/>
      <c r="G205" s="1">
        <f>((D205+E205)/0.976)-(D205+E205)</f>
        <v>46.72131147540995</v>
      </c>
      <c r="H205" s="1">
        <f t="shared" si="20"/>
        <v>1946.72131147541</v>
      </c>
    </row>
    <row r="206" spans="2:8" ht="12.75">
      <c r="B206" t="s">
        <v>13</v>
      </c>
      <c r="D206" s="14">
        <v>100</v>
      </c>
      <c r="G206" s="1">
        <f>((D206+E206)/0.976)-(D206+E206)</f>
        <v>2.4590163934426243</v>
      </c>
      <c r="H206" s="1">
        <f t="shared" si="20"/>
        <v>102.45901639344262</v>
      </c>
    </row>
    <row r="207" spans="2:8" ht="12.75">
      <c r="B207" t="s">
        <v>9</v>
      </c>
      <c r="D207" s="2" t="s">
        <v>14</v>
      </c>
      <c r="E207" s="2" t="s">
        <v>14</v>
      </c>
      <c r="F207" s="2" t="s">
        <v>14</v>
      </c>
      <c r="G207" s="2" t="s">
        <v>14</v>
      </c>
      <c r="H207" s="1">
        <f t="shared" si="20"/>
        <v>0</v>
      </c>
    </row>
    <row r="208" spans="2:8" ht="13.5" thickBot="1">
      <c r="B208" t="s">
        <v>10</v>
      </c>
      <c r="D208" s="2" t="s">
        <v>14</v>
      </c>
      <c r="E208" s="2" t="s">
        <v>14</v>
      </c>
      <c r="F208" s="2" t="s">
        <v>14</v>
      </c>
      <c r="G208" s="2" t="s">
        <v>14</v>
      </c>
      <c r="H208" s="1">
        <f t="shared" si="20"/>
        <v>0</v>
      </c>
    </row>
    <row r="209" spans="2:11" ht="13.5" thickBot="1">
      <c r="B209" t="s">
        <v>11</v>
      </c>
      <c r="D209" s="2" t="s">
        <v>14</v>
      </c>
      <c r="E209" s="2" t="s">
        <v>14</v>
      </c>
      <c r="F209" s="2" t="s">
        <v>14</v>
      </c>
      <c r="G209" s="2" t="s">
        <v>14</v>
      </c>
      <c r="H209" s="1">
        <f t="shared" si="20"/>
        <v>0</v>
      </c>
      <c r="J209" s="1">
        <f>SUM(H203:H209)</f>
        <v>2762.5823897245227</v>
      </c>
      <c r="K209" s="6">
        <f>SUM(J164:J209)</f>
        <v>32575.48511395212</v>
      </c>
    </row>
    <row r="213" ht="13.5" thickBot="1"/>
    <row r="214" spans="1:11" ht="13.5" thickBot="1">
      <c r="A214" s="4" t="s">
        <v>41</v>
      </c>
      <c r="K214" s="15">
        <f>K21+K59+K97+K153+K209</f>
        <v>1240636.3397802408</v>
      </c>
    </row>
  </sheetData>
  <mergeCells count="11">
    <mergeCell ref="D92:F92"/>
    <mergeCell ref="D93:F93"/>
    <mergeCell ref="E91:F91"/>
    <mergeCell ref="D55:F55"/>
    <mergeCell ref="D185:F185"/>
    <mergeCell ref="D186:F186"/>
    <mergeCell ref="D187:F187"/>
    <mergeCell ref="E129:F129"/>
    <mergeCell ref="E130:F130"/>
    <mergeCell ref="E131:F131"/>
    <mergeCell ref="E133:F133"/>
  </mergeCells>
  <printOptions/>
  <pageMargins left="0.75" right="0.75" top="1" bottom="1" header="0.5" footer="0.5"/>
  <pageSetup horizontalDpi="600" verticalDpi="600" orientation="landscape" scale="77" r:id="rId1"/>
  <headerFooter alignWithMargins="0">
    <oddFooter>&amp;LPage &amp;P of &amp;N&amp;R&amp;Z&amp;F</oddFooter>
  </headerFooter>
  <rowBreaks count="3" manualBreakCount="3">
    <brk id="42" max="255" man="1"/>
    <brk id="80" max="255" man="1"/>
    <brk id="127" max="255" man="1"/>
  </rowBreaks>
  <ignoredErrors>
    <ignoredError sqref="G1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CBFWA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Ward</dc:creator>
  <cp:keywords/>
  <dc:description/>
  <cp:lastModifiedBy>Trina Gerlack</cp:lastModifiedBy>
  <cp:lastPrinted>2008-05-19T16:27:50Z</cp:lastPrinted>
  <dcterms:created xsi:type="dcterms:W3CDTF">2008-04-23T23:25:10Z</dcterms:created>
  <dcterms:modified xsi:type="dcterms:W3CDTF">2008-05-19T16:28:00Z</dcterms:modified>
  <cp:category/>
  <cp:version/>
  <cp:contentType/>
  <cp:contentStatus/>
</cp:coreProperties>
</file>