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585" windowHeight="9120" tabRatio="598" activeTab="2"/>
  </bookViews>
  <sheets>
    <sheet name="Wildlife project review" sheetId="1" r:id="rId1"/>
    <sheet name="lkpBPA" sheetId="2" r:id="rId2"/>
    <sheet name="lkpBPACap" sheetId="3" r:id="rId3"/>
  </sheets>
  <definedNames>
    <definedName name="dbBPA">'lkpBPA'!$A$2:$C$37</definedName>
    <definedName name="dbCap">'lkpBPACap'!$A$2:$B$16</definedName>
    <definedName name="_xlnm.Print_Area" localSheetId="0">'Wildlife project review'!$A$1:$Y$46</definedName>
    <definedName name="_xlnm.Print_Titles" localSheetId="0">'Wildlife project review'!$3:$4</definedName>
  </definedNames>
  <calcPr fullCalcOnLoad="1"/>
</workbook>
</file>

<file path=xl/sharedStrings.xml><?xml version="1.0" encoding="utf-8"?>
<sst xmlns="http://schemas.openxmlformats.org/spreadsheetml/2006/main" count="260" uniqueCount="173">
  <si>
    <t>FY10</t>
  </si>
  <si>
    <t>FY11</t>
  </si>
  <si>
    <t>FY12</t>
  </si>
  <si>
    <t>CAP 10</t>
  </si>
  <si>
    <t>CAP 11</t>
  </si>
  <si>
    <t>CAP 12</t>
  </si>
  <si>
    <t>Willamette</t>
  </si>
  <si>
    <t>Willamette Basin Mitigation</t>
  </si>
  <si>
    <t>Tualatin River NWR Additions</t>
  </si>
  <si>
    <t>Amazon Basin/Eugene Wetlands -</t>
  </si>
  <si>
    <t>Lower Columbia</t>
  </si>
  <si>
    <t>Shillapoo Wildlife Area</t>
  </si>
  <si>
    <t>Asotin</t>
  </si>
  <si>
    <t>Asotin Creek Wildlife Area</t>
  </si>
  <si>
    <t>Crab</t>
  </si>
  <si>
    <t>Swanson Lakes Wildlife Area</t>
  </si>
  <si>
    <t>Desert Wildlife Area O&amp;M</t>
  </si>
  <si>
    <t>John Day</t>
  </si>
  <si>
    <t>Pine Creek Conservation Area</t>
  </si>
  <si>
    <t>Umatilla</t>
  </si>
  <si>
    <t>Wanaket Wildlife project</t>
  </si>
  <si>
    <t>Yakima</t>
  </si>
  <si>
    <t>Wenas Wildlife Area O&amp;M</t>
  </si>
  <si>
    <t>Sunnyside Wildlife Mitigation</t>
  </si>
  <si>
    <t>Columbia Gorge</t>
  </si>
  <si>
    <t>Western Pond Turtle Recovery</t>
  </si>
  <si>
    <t>Spokane</t>
  </si>
  <si>
    <t>Spokane Tribe Widllife Mitigation</t>
  </si>
  <si>
    <t>Spokane Tribe Widllife Mitigation O&amp;M</t>
  </si>
  <si>
    <t>Malheur</t>
  </si>
  <si>
    <t>Logan Valley</t>
  </si>
  <si>
    <t>Malheur River Wildlife Mitigation</t>
  </si>
  <si>
    <t>Okanogan</t>
  </si>
  <si>
    <t>Scotch Creek Wildlife Area</t>
  </si>
  <si>
    <t>Walla Walla</t>
  </si>
  <si>
    <t>Rainwater Wildlfie Area</t>
  </si>
  <si>
    <t>Grande Ronde</t>
  </si>
  <si>
    <t>Ladd Marsh</t>
  </si>
  <si>
    <t>NE Oregon Wildlife Project</t>
  </si>
  <si>
    <t>Pend Oreille</t>
  </si>
  <si>
    <t>Albeni Falls Wildlife Mitigation</t>
  </si>
  <si>
    <t>Albeni Falls Wildlife Mitigation _IDFG</t>
  </si>
  <si>
    <t>Albeni Falls Widlife Mitgation - Kalispel</t>
  </si>
  <si>
    <t>Albeni Falls Wildlife Mitigation- Kootenai</t>
  </si>
  <si>
    <t>Columbia Upper</t>
  </si>
  <si>
    <t>UCUT Wildlife M&amp;E</t>
  </si>
  <si>
    <t>Colville Tribes Wildlife Mitigation</t>
  </si>
  <si>
    <t>Colville Tribes Acquisition Project</t>
  </si>
  <si>
    <t>Coeur D'Alene</t>
  </si>
  <si>
    <t>Albeni Falls Widllife Mitigation - CdA</t>
  </si>
  <si>
    <t>Kootenai</t>
  </si>
  <si>
    <t>Kootenai Floodplain Op Loss Assessment</t>
  </si>
  <si>
    <t>Owyhee</t>
  </si>
  <si>
    <t>Southern Idaho Wildlife Mitgation - SPT</t>
  </si>
  <si>
    <t>Snake Upper</t>
  </si>
  <si>
    <t>SIWM - IDFG</t>
  </si>
  <si>
    <t>SIWM - Sho Bans</t>
  </si>
  <si>
    <t>Boise</t>
  </si>
  <si>
    <t>Columbia Upper Middle</t>
  </si>
  <si>
    <t>Sagebrush Flats Wildlife Area</t>
  </si>
  <si>
    <t>Systemwide</t>
  </si>
  <si>
    <t>HEP</t>
  </si>
  <si>
    <t>Meets criteria</t>
  </si>
  <si>
    <t>Meets criteria -qualified</t>
  </si>
  <si>
    <t>Subbasin</t>
  </si>
  <si>
    <t>John R Palensky Wildlife Mitigation Project</t>
  </si>
  <si>
    <t>Meets in part - qualified</t>
  </si>
  <si>
    <t>Does not meet criteria</t>
  </si>
  <si>
    <t>not submitted</t>
  </si>
  <si>
    <t>Sponsor</t>
  </si>
  <si>
    <t>ODFW</t>
  </si>
  <si>
    <t>Tualatin River NWR</t>
  </si>
  <si>
    <t>The Nature Conservancy</t>
  </si>
  <si>
    <t>WDFW</t>
  </si>
  <si>
    <t>CTWSR</t>
  </si>
  <si>
    <t>CTUIR</t>
  </si>
  <si>
    <t>Spokane Tribe</t>
  </si>
  <si>
    <t>Burns-Paiute Tribe</t>
  </si>
  <si>
    <t>Nez Perce Tribe</t>
  </si>
  <si>
    <t>Albeni  Falls Interagency Workgroup</t>
  </si>
  <si>
    <t>IDFG</t>
  </si>
  <si>
    <t>Kootenai Tribe of Idaho</t>
  </si>
  <si>
    <t>UCUT</t>
  </si>
  <si>
    <t>CCT</t>
  </si>
  <si>
    <t>Shoshone-Paiute Tribes</t>
  </si>
  <si>
    <t>Shoshone-Bannock Tribes</t>
  </si>
  <si>
    <t>CBFWA</t>
  </si>
  <si>
    <t>NW Habitat Institute</t>
  </si>
  <si>
    <t>FY10-12 Average</t>
  </si>
  <si>
    <t>FY10-12</t>
  </si>
  <si>
    <t>Expense</t>
  </si>
  <si>
    <t>Capital</t>
  </si>
  <si>
    <t>ISRP Rec</t>
  </si>
  <si>
    <t>Project ID</t>
  </si>
  <si>
    <t>Title</t>
  </si>
  <si>
    <t>FY13-14 Average</t>
  </si>
  <si>
    <t>CAP FY13-14 Average</t>
  </si>
  <si>
    <t>5-yr implement average FY10-14</t>
  </si>
  <si>
    <t>CAP Staff recommend</t>
  </si>
  <si>
    <t>FY10 Accord working budget at time of SOY decision</t>
  </si>
  <si>
    <t>FY09 budget plus 2.5% inflation</t>
  </si>
  <si>
    <t>FY09 budget (including long term within-year increase) plus 2.5% inflation</t>
  </si>
  <si>
    <t>All expense funding is in other projects.</t>
  </si>
  <si>
    <t xml:space="preserve">FY09 budget (minus M&amp;E which is managed under 2008-007-00) plus 2.5% inflation.  </t>
  </si>
  <si>
    <t>Continued increase to address backlog of HEP surveys (is subject to adjustment pending Wildlife categorical review)</t>
  </si>
  <si>
    <t>ProposalNumber</t>
  </si>
  <si>
    <t>DraftFY10Expense</t>
  </si>
  <si>
    <t>Rationale</t>
  </si>
  <si>
    <t>BPA Rationale</t>
  </si>
  <si>
    <t>($90,000) One-time</t>
  </si>
  <si>
    <t>($0-$40k) For two years</t>
  </si>
  <si>
    <t>($0-$90k) For two years</t>
  </si>
  <si>
    <t>($0-$32,307) For one year</t>
  </si>
  <si>
    <t>($0-$21,250)</t>
  </si>
  <si>
    <t>($0-$3,075) For three years?</t>
  </si>
  <si>
    <t>($0-$6,150) For three years?</t>
  </si>
  <si>
    <t>($0-5,000) For three years</t>
  </si>
  <si>
    <t>($0-10,000) For two years</t>
  </si>
  <si>
    <t>($0-$150,000) One time</t>
  </si>
  <si>
    <t>($0-$251,480) Over three years</t>
  </si>
  <si>
    <t>($0-$45,000)</t>
  </si>
  <si>
    <t>($0-$121,835)</t>
  </si>
  <si>
    <t>($0-$15,000) For one year</t>
  </si>
  <si>
    <t>($0-$115,000) For three years</t>
  </si>
  <si>
    <t>($0-$100,000) For three years</t>
  </si>
  <si>
    <t xml:space="preserve">No recommedation at this time. Funding pending future review and apporval by ISRP/Council; Expense budget included as a placeholder. </t>
  </si>
  <si>
    <t xml:space="preserve">Possible programatic cost savings </t>
  </si>
  <si>
    <t>FY10Capital</t>
  </si>
  <si>
    <t>Reviewed as part of 199205900 - Amazon. Capital removed from 199205900 to this project to reflect TNC's proposed acquistions in the Willamette Valley</t>
  </si>
  <si>
    <t>Programmatic issue # 7</t>
  </si>
  <si>
    <t xml:space="preserve">Habitat and Biodiversity Info System </t>
  </si>
  <si>
    <t>Sponsor to complete summary report of results to date by FY2011 for ISRP review. See ISRP recommendations.</t>
  </si>
  <si>
    <t xml:space="preserve">Programmatic issue # 7  </t>
  </si>
  <si>
    <t>Cost savings to be determined pending outcome of litigation.</t>
  </si>
  <si>
    <t>Added $1.5 capital for IDFG to participate in Albeni Falls Workgroup acquisitions. See project-specific comments for Albeni Falls Wildlife Mitigation.</t>
  </si>
  <si>
    <t>($0-$329,796) Over three years</t>
  </si>
  <si>
    <t>Willamette BiOp Project. Programmatic issue # 8. Annual summary report for ISRP review, and presentation to ISRP by 2012. See ISRP recommendations.</t>
  </si>
  <si>
    <t>Accord Project.</t>
  </si>
  <si>
    <t xml:space="preserve">Sponsor to address ISRP qualifications regarding preliminary data analysis by FY2013. See ISRP recommendations. See project-specific comments for Albeni Falls Wildlife Mitigation. </t>
  </si>
  <si>
    <t>Staff recommended budget is a 3-year average (FY2010-2012) to cover the time anticpated to complete the operational loss assessment. Staff recommends an ISRP and Council review of the competed operational loss assessment. Out-year budgets for capital and expense to be determined based on that review. Programmatic issue #8.</t>
  </si>
  <si>
    <t>Accord project.  Programmatic issue #5.  Sponsor to complete a mangement plan, that addressed ISRP concerns, within one year of acquiring mitigation properties.  See ISRP recommendations.</t>
  </si>
  <si>
    <t>Programmatic issue #7.</t>
  </si>
  <si>
    <t>$0-$1,425,893</t>
  </si>
  <si>
    <t>TNC Willamette Wildlife Acquisitions</t>
  </si>
  <si>
    <t>Meets criteria (see comments)</t>
  </si>
  <si>
    <t>Iskuulpa Watershed Project</t>
  </si>
  <si>
    <t xml:space="preserve">Attachment 1. Summary of Staff Recommendations for FY2010-2012 Wildlife Category Projects </t>
  </si>
  <si>
    <t>Totals</t>
  </si>
  <si>
    <t>Draft BPA SOY FY10</t>
  </si>
  <si>
    <t>Proposed 5 year annual expense (FY10-14 avg)</t>
  </si>
  <si>
    <t>Draft BPA SOY CAP FY10</t>
  </si>
  <si>
    <t>Staff capital rec FY10-12 Total</t>
  </si>
  <si>
    <t>Staff rec (5-yr annual expense)</t>
  </si>
  <si>
    <t>Programmatic issues, other recommendations and comments</t>
  </si>
  <si>
    <t xml:space="preserve">Programmatic issue # 2 </t>
  </si>
  <si>
    <t>Programmatic issue # 5b.  Sponsor to address ISRP qualifcation in next review cycle. See ISRP recommendations</t>
  </si>
  <si>
    <t>Programmatic issue # 5b and # 7</t>
  </si>
  <si>
    <t>Accord Project. Programmatic issue # 5b</t>
  </si>
  <si>
    <t>Accord Project. Programmatic issue # 2</t>
  </si>
  <si>
    <t>Programmatic issue # 1 (Two small non-capital acquisitions of inholdings). Programmatic issue #5b.</t>
  </si>
  <si>
    <t>Programmatic issues # 5b, #7, #8.  Sponsor to address ISRP qualifcations on comprehensive plan in next review. See ISRP recommendations.</t>
  </si>
  <si>
    <t>Programmatic issue # 2 and # 5b</t>
  </si>
  <si>
    <t>Programmatic issue #2 and # 5b. Sponsor to provide adaptive management report to ISRP by FY 2013. See ISRP recommendations.</t>
  </si>
  <si>
    <t xml:space="preserve">Programmatic issue #2 and # 7 </t>
  </si>
  <si>
    <t>Programmatic issue #1 (pre-acquisition and instream habitat activities); #2, # 5b, #8.</t>
  </si>
  <si>
    <t>Programmatic issues #1 (Biological assessment of Clark Fork River Delta), #2  # 8, and Project-Specific Issue for NHI (request for IBIS coordination funding).  Removed capital request from this project (see Project 199206100). Sponsor to address ISRP qualification for reed canary grass prior to treatment. See ISRP recommendations. See project-specific comments for Albeni Falls Wildlife Mitigation.</t>
  </si>
  <si>
    <t>Programmatic issues #2 and #8. See project-specific comments for Albeni Falls Wildlife Mitigation</t>
  </si>
  <si>
    <t>Programmatic issues #2, and #8. See project-specific comments for Albeni Falls Wildlife Mitigation</t>
  </si>
  <si>
    <t>Accord Project. Staff recommended budget is an estimate. Out-year budgets were not provided in proposal beyond FY 2010. Programmatic issues #2 and #8.</t>
  </si>
  <si>
    <t>Programmatic issues #2, # 5b, #8. Sponsors to address ISRP qualifications on Integrated Pest Management as part of contracting. See ISRP receommendations.</t>
  </si>
  <si>
    <t>Programmatic issue #5b. Sponsor to complete a mangement plan within one year (that also addresses ISRP concern about potential grazing) of  acquiring mitigation properties.  See ISRP recommendations.</t>
  </si>
  <si>
    <t>Programmatic issue #2. Staff recommend holding to BPA's SOY 2010 until the Council and BPA address this programmatic issue.</t>
  </si>
  <si>
    <t>Programmatic issues #2, #8, and Project-Specific Issue #2 for NHI. All or part of this project may be considered for funding in the RM&amp;E category review. Staff recommend holding to BPA's SOY 2010 until Council and BPA address this issue.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</si>
</sst>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409]h:mm:ss\ AM/PM"/>
    <numFmt numFmtId="172" formatCode="&quot;$&quot;#,##0.000"/>
    <numFmt numFmtId="173" formatCode="&quot;$&quot;#,##0.000_);[Red]\(&quot;$&quot;#,##0.000\)"/>
    <numFmt numFmtId="174" formatCode="[$-409]dddd\,\ mmmm\ dd\,\ yyyy"/>
    <numFmt numFmtId="175" formatCode="&quot;$&quot;#,##0.0"/>
    <numFmt numFmtId="176" formatCode="0.0%"/>
    <numFmt numFmtId="177" formatCode="_(* #,##0.0_);_(* \(#,##0.0\);_(* &quot;-&quot;??_);_(@_)"/>
    <numFmt numFmtId="178" formatCode="_(* #,##0_);_(* \(#,##0\);_(* &quot;-&quot;??_);_(@_)"/>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0"/>
      <color indexed="10"/>
      <name val="Arial"/>
      <family val="0"/>
    </font>
    <font>
      <b/>
      <sz val="10"/>
      <color indexed="10"/>
      <name val="Arial"/>
      <family val="2"/>
    </font>
    <font>
      <sz val="10"/>
      <color indexed="55"/>
      <name val="Arial"/>
      <family val="0"/>
    </font>
    <font>
      <b/>
      <sz val="14"/>
      <name val="Arial"/>
      <family val="2"/>
    </font>
    <font>
      <b/>
      <sz val="10"/>
      <color indexed="22"/>
      <name val="Arial"/>
      <family val="2"/>
    </font>
    <font>
      <sz val="10"/>
      <color indexed="22"/>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8">
    <xf numFmtId="0" fontId="0" fillId="0" borderId="0" xfId="0" applyAlignment="1">
      <alignment/>
    </xf>
    <xf numFmtId="178" fontId="0" fillId="0" borderId="0" xfId="42" applyNumberFormat="1" applyAlignment="1">
      <alignment/>
    </xf>
    <xf numFmtId="0" fontId="0" fillId="0" borderId="0" xfId="0" applyAlignment="1">
      <alignment horizontal="right"/>
    </xf>
    <xf numFmtId="0" fontId="25"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ont="1" applyFill="1" applyBorder="1" applyAlignment="1">
      <alignment/>
    </xf>
    <xf numFmtId="164" fontId="0" fillId="0" borderId="0" xfId="0" applyNumberFormat="1" applyFill="1" applyBorder="1" applyAlignment="1">
      <alignment/>
    </xf>
    <xf numFmtId="0" fontId="0" fillId="0" borderId="0" xfId="0" applyBorder="1" applyAlignment="1">
      <alignment wrapText="1"/>
    </xf>
    <xf numFmtId="0" fontId="21" fillId="0" borderId="0" xfId="0" applyFont="1" applyBorder="1" applyAlignment="1">
      <alignment horizontal="center"/>
    </xf>
    <xf numFmtId="0" fontId="0" fillId="0" borderId="0" xfId="0" applyBorder="1" applyAlignment="1">
      <alignment/>
    </xf>
    <xf numFmtId="0" fontId="21" fillId="0" borderId="0" xfId="0" applyFont="1" applyBorder="1" applyAlignment="1">
      <alignment wrapText="1"/>
    </xf>
    <xf numFmtId="164" fontId="21" fillId="0" borderId="0" xfId="0" applyNumberFormat="1" applyFont="1" applyBorder="1" applyAlignment="1">
      <alignment/>
    </xf>
    <xf numFmtId="0" fontId="0" fillId="0" borderId="0" xfId="0" applyFill="1" applyBorder="1" applyAlignment="1">
      <alignment vertical="top" wrapText="1"/>
    </xf>
    <xf numFmtId="0" fontId="0" fillId="0" borderId="0" xfId="0" applyFont="1" applyBorder="1" applyAlignment="1">
      <alignment vertical="top" wrapText="1"/>
    </xf>
    <xf numFmtId="164" fontId="0" fillId="0" borderId="0" xfId="0" applyNumberFormat="1" applyBorder="1" applyAlignment="1">
      <alignment vertical="top"/>
    </xf>
    <xf numFmtId="164" fontId="0" fillId="0" borderId="0" xfId="0" applyNumberFormat="1" applyFill="1" applyBorder="1" applyAlignment="1">
      <alignment vertical="top"/>
    </xf>
    <xf numFmtId="164" fontId="22" fillId="0" borderId="0" xfId="0" applyNumberFormat="1" applyFont="1" applyBorder="1" applyAlignment="1">
      <alignment vertical="top"/>
    </xf>
    <xf numFmtId="0" fontId="0" fillId="0" borderId="0" xfId="0" applyBorder="1" applyAlignment="1">
      <alignment vertical="top" wrapText="1"/>
    </xf>
    <xf numFmtId="164" fontId="0" fillId="0" borderId="0" xfId="0" applyNumberFormat="1" applyFill="1" applyBorder="1" applyAlignment="1">
      <alignment vertical="top" wrapText="1"/>
    </xf>
    <xf numFmtId="0" fontId="27" fillId="0" borderId="0" xfId="0" applyFont="1" applyBorder="1" applyAlignment="1">
      <alignment/>
    </xf>
    <xf numFmtId="0" fontId="24" fillId="0" borderId="0" xfId="0" applyFont="1" applyBorder="1" applyAlignment="1">
      <alignment/>
    </xf>
    <xf numFmtId="0" fontId="21" fillId="0" borderId="0" xfId="0" applyFont="1" applyFill="1" applyBorder="1" applyAlignment="1">
      <alignment vertical="top" wrapText="1"/>
    </xf>
    <xf numFmtId="164" fontId="21" fillId="0" borderId="0" xfId="0" applyNumberFormat="1" applyFont="1" applyFill="1" applyBorder="1" applyAlignment="1">
      <alignment horizontal="right" vertical="top" wrapText="1"/>
    </xf>
    <xf numFmtId="164" fontId="21" fillId="0" borderId="0" xfId="0" applyNumberFormat="1" applyFont="1" applyFill="1" applyBorder="1" applyAlignment="1">
      <alignment vertical="top"/>
    </xf>
    <xf numFmtId="6" fontId="21" fillId="0" borderId="0" xfId="0" applyNumberFormat="1" applyFont="1" applyBorder="1" applyAlignment="1">
      <alignment vertical="top"/>
    </xf>
    <xf numFmtId="6" fontId="21" fillId="0" borderId="0" xfId="0" applyNumberFormat="1" applyFont="1" applyFill="1" applyBorder="1" applyAlignment="1">
      <alignment horizontal="right" vertical="top"/>
    </xf>
    <xf numFmtId="6" fontId="21" fillId="0" borderId="0" xfId="0" applyNumberFormat="1" applyFont="1" applyFill="1" applyBorder="1" applyAlignment="1">
      <alignment vertical="top"/>
    </xf>
    <xf numFmtId="6" fontId="21" fillId="0" borderId="0" xfId="0" applyNumberFormat="1" applyFont="1" applyFill="1" applyBorder="1" applyAlignment="1">
      <alignment vertical="top" wrapText="1"/>
    </xf>
    <xf numFmtId="6" fontId="23" fillId="0" borderId="0" xfId="0" applyNumberFormat="1" applyFont="1" applyFill="1" applyBorder="1" applyAlignment="1">
      <alignment vertical="top"/>
    </xf>
    <xf numFmtId="164" fontId="21" fillId="0" borderId="0" xfId="0" applyNumberFormat="1" applyFont="1" applyFill="1" applyBorder="1" applyAlignment="1">
      <alignment/>
    </xf>
    <xf numFmtId="164" fontId="21" fillId="0" borderId="0" xfId="0" applyNumberFormat="1" applyFont="1" applyFill="1" applyBorder="1" applyAlignment="1">
      <alignment wrapText="1"/>
    </xf>
    <xf numFmtId="164" fontId="21" fillId="0" borderId="0" xfId="0" applyNumberFormat="1" applyFont="1" applyFill="1" applyBorder="1" applyAlignment="1">
      <alignment/>
    </xf>
    <xf numFmtId="164" fontId="23" fillId="0" borderId="0" xfId="0" applyNumberFormat="1" applyFont="1" applyFill="1" applyBorder="1" applyAlignment="1">
      <alignment/>
    </xf>
    <xf numFmtId="0" fontId="0" fillId="0" borderId="0" xfId="0" applyFont="1" applyFill="1" applyBorder="1" applyAlignment="1">
      <alignment/>
    </xf>
    <xf numFmtId="0" fontId="21" fillId="0" borderId="10" xfId="0" applyFont="1" applyBorder="1" applyAlignment="1">
      <alignment wrapText="1"/>
    </xf>
    <xf numFmtId="0" fontId="21" fillId="0" borderId="10" xfId="0" applyFont="1" applyFill="1" applyBorder="1" applyAlignment="1">
      <alignment wrapText="1"/>
    </xf>
    <xf numFmtId="0" fontId="21" fillId="0" borderId="10" xfId="0" applyFont="1" applyBorder="1" applyAlignment="1">
      <alignment/>
    </xf>
    <xf numFmtId="0" fontId="21" fillId="23" borderId="10" xfId="0" applyFont="1" applyFill="1" applyBorder="1" applyAlignment="1">
      <alignment wrapText="1"/>
    </xf>
    <xf numFmtId="0" fontId="21" fillId="6" borderId="10" xfId="0" applyFont="1" applyFill="1" applyBorder="1" applyAlignment="1">
      <alignment wrapText="1"/>
    </xf>
    <xf numFmtId="0" fontId="21" fillId="23" borderId="10" xfId="0" applyFont="1" applyFill="1" applyBorder="1" applyAlignment="1">
      <alignment wrapText="1"/>
    </xf>
    <xf numFmtId="164" fontId="21" fillId="0" borderId="10" xfId="0" applyNumberFormat="1" applyFont="1" applyBorder="1" applyAlignment="1">
      <alignment/>
    </xf>
    <xf numFmtId="0" fontId="0" fillId="0" borderId="10" xfId="0" applyFill="1"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164" fontId="0" fillId="0" borderId="10" xfId="0" applyNumberFormat="1" applyBorder="1" applyAlignment="1">
      <alignment vertical="top"/>
    </xf>
    <xf numFmtId="164" fontId="0" fillId="0" borderId="10" xfId="0" applyNumberFormat="1" applyBorder="1" applyAlignment="1">
      <alignment vertical="top" wrapText="1"/>
    </xf>
    <xf numFmtId="164" fontId="0" fillId="0" borderId="10" xfId="0" applyNumberFormat="1" applyFill="1" applyBorder="1" applyAlignment="1">
      <alignment vertical="top"/>
    </xf>
    <xf numFmtId="164" fontId="0" fillId="23" borderId="10" xfId="0" applyNumberFormat="1" applyFont="1" applyFill="1" applyBorder="1" applyAlignment="1">
      <alignment vertical="top"/>
    </xf>
    <xf numFmtId="164" fontId="22" fillId="0" borderId="10" xfId="0" applyNumberFormat="1" applyFont="1" applyBorder="1" applyAlignment="1">
      <alignment vertical="top"/>
    </xf>
    <xf numFmtId="164" fontId="0" fillId="6" borderId="10" xfId="0" applyNumberFormat="1" applyFill="1" applyBorder="1" applyAlignment="1">
      <alignment vertical="top"/>
    </xf>
    <xf numFmtId="164" fontId="0" fillId="0" borderId="10" xfId="0" applyNumberFormat="1" applyBorder="1" applyAlignment="1">
      <alignment horizontal="center" vertical="top" wrapText="1"/>
    </xf>
    <xf numFmtId="0" fontId="0" fillId="0" borderId="10" xfId="0" applyBorder="1" applyAlignment="1">
      <alignment vertical="top" wrapText="1"/>
    </xf>
    <xf numFmtId="0" fontId="28" fillId="0" borderId="10" xfId="0" applyFont="1" applyFill="1" applyBorder="1" applyAlignment="1">
      <alignment vertical="top" wrapText="1"/>
    </xf>
    <xf numFmtId="164" fontId="0" fillId="0" borderId="10" xfId="0" applyNumberFormat="1" applyFill="1" applyBorder="1" applyAlignment="1">
      <alignment vertical="top" wrapText="1"/>
    </xf>
    <xf numFmtId="164" fontId="0" fillId="0" borderId="10" xfId="0" applyNumberFormat="1" applyFill="1" applyBorder="1" applyAlignment="1">
      <alignment horizontal="center" vertical="top" wrapText="1"/>
    </xf>
    <xf numFmtId="164" fontId="22" fillId="0" borderId="10" xfId="0" applyNumberFormat="1" applyFont="1" applyFill="1" applyBorder="1" applyAlignment="1">
      <alignment vertical="top"/>
    </xf>
    <xf numFmtId="0" fontId="21" fillId="0" borderId="10" xfId="0" applyFont="1" applyBorder="1" applyAlignment="1">
      <alignment vertical="top" wrapText="1"/>
    </xf>
    <xf numFmtId="0" fontId="0" fillId="0" borderId="10" xfId="0" applyBorder="1" applyAlignment="1">
      <alignment vertical="top"/>
    </xf>
    <xf numFmtId="0" fontId="26" fillId="0" borderId="10" xfId="0" applyFont="1" applyBorder="1" applyAlignment="1">
      <alignment vertical="top" wrapText="1"/>
    </xf>
    <xf numFmtId="0" fontId="27" fillId="0" borderId="10" xfId="0" applyFont="1" applyBorder="1" applyAlignment="1">
      <alignment vertical="top" wrapText="1"/>
    </xf>
    <xf numFmtId="0" fontId="27" fillId="0" borderId="10" xfId="0" applyFont="1" applyBorder="1" applyAlignment="1">
      <alignment vertical="top"/>
    </xf>
    <xf numFmtId="0" fontId="27" fillId="0" borderId="10" xfId="0" applyFont="1" applyFill="1" applyBorder="1" applyAlignment="1">
      <alignment vertical="top" wrapText="1"/>
    </xf>
    <xf numFmtId="164" fontId="27" fillId="0" borderId="10" xfId="0" applyNumberFormat="1" applyFont="1" applyBorder="1" applyAlignment="1">
      <alignment vertical="top"/>
    </xf>
    <xf numFmtId="164" fontId="27" fillId="0" borderId="10" xfId="0" applyNumberFormat="1" applyFont="1" applyBorder="1" applyAlignment="1">
      <alignment vertical="top" wrapText="1"/>
    </xf>
    <xf numFmtId="164" fontId="27" fillId="6" borderId="10" xfId="0" applyNumberFormat="1" applyFont="1" applyFill="1" applyBorder="1" applyAlignment="1">
      <alignment vertical="top"/>
    </xf>
    <xf numFmtId="0" fontId="24" fillId="0" borderId="10" xfId="0" applyFont="1" applyBorder="1" applyAlignment="1">
      <alignment vertical="top" wrapText="1"/>
    </xf>
    <xf numFmtId="0" fontId="24" fillId="0" borderId="10" xfId="0" applyFont="1" applyFill="1" applyBorder="1" applyAlignment="1">
      <alignment vertical="top" wrapText="1"/>
    </xf>
    <xf numFmtId="0" fontId="24" fillId="22" borderId="10" xfId="0" applyFont="1" applyFill="1" applyBorder="1" applyAlignment="1">
      <alignment vertical="top" wrapText="1"/>
    </xf>
    <xf numFmtId="164" fontId="24" fillId="0" borderId="10" xfId="0" applyNumberFormat="1" applyFont="1" applyBorder="1" applyAlignment="1">
      <alignment vertical="top"/>
    </xf>
    <xf numFmtId="164" fontId="24" fillId="0" borderId="10" xfId="0" applyNumberFormat="1" applyFont="1" applyBorder="1" applyAlignment="1">
      <alignment vertical="top" wrapText="1"/>
    </xf>
    <xf numFmtId="164" fontId="24" fillId="6" borderId="10" xfId="0" applyNumberFormat="1" applyFont="1" applyFill="1" applyBorder="1" applyAlignment="1">
      <alignment vertical="top"/>
    </xf>
    <xf numFmtId="0" fontId="21" fillId="0" borderId="10" xfId="0" applyFont="1" applyFill="1" applyBorder="1" applyAlignment="1">
      <alignment vertical="top" wrapText="1"/>
    </xf>
    <xf numFmtId="164" fontId="21" fillId="0" borderId="10" xfId="0" applyNumberFormat="1" applyFont="1" applyFill="1" applyBorder="1" applyAlignment="1">
      <alignment horizontal="right" vertical="top" wrapText="1"/>
    </xf>
    <xf numFmtId="164" fontId="21" fillId="0" borderId="10" xfId="0" applyNumberFormat="1" applyFont="1" applyFill="1" applyBorder="1" applyAlignment="1">
      <alignment horizontal="right" vertical="top" wrapText="1"/>
    </xf>
    <xf numFmtId="164" fontId="21" fillId="0" borderId="11" xfId="0" applyNumberFormat="1" applyFont="1" applyFill="1" applyBorder="1" applyAlignment="1">
      <alignment wrapText="1"/>
    </xf>
    <xf numFmtId="164" fontId="21" fillId="0" borderId="11" xfId="0" applyNumberFormat="1" applyFont="1" applyFill="1" applyBorder="1" applyAlignment="1">
      <alignment/>
    </xf>
    <xf numFmtId="164" fontId="0" fillId="0" borderId="0" xfId="0" applyNumberFormat="1" applyFont="1" applyFill="1" applyBorder="1" applyAlignment="1">
      <alignment vertical="top"/>
    </xf>
    <xf numFmtId="0" fontId="0" fillId="0" borderId="0" xfId="0" applyFont="1" applyFill="1" applyBorder="1" applyAlignment="1">
      <alignment/>
    </xf>
    <xf numFmtId="164" fontId="0" fillId="23" borderId="10" xfId="0" applyNumberFormat="1" applyFont="1" applyFill="1" applyBorder="1" applyAlignment="1">
      <alignment vertical="top"/>
    </xf>
    <xf numFmtId="164" fontId="0" fillId="0" borderId="10" xfId="0" applyNumberFormat="1" applyFont="1" applyBorder="1" applyAlignment="1">
      <alignment vertical="top" wrapText="1"/>
    </xf>
    <xf numFmtId="164" fontId="0" fillId="0" borderId="10" xfId="0" applyNumberFormat="1" applyFont="1" applyBorder="1" applyAlignment="1">
      <alignment vertical="top"/>
    </xf>
    <xf numFmtId="164" fontId="0" fillId="0" borderId="10" xfId="0" applyNumberFormat="1" applyFont="1" applyFill="1" applyBorder="1" applyAlignment="1">
      <alignment vertical="top"/>
    </xf>
    <xf numFmtId="164" fontId="0" fillId="6" borderId="10" xfId="0" applyNumberFormat="1" applyFont="1" applyFill="1" applyBorder="1" applyAlignment="1">
      <alignment horizontal="right" vertical="top"/>
    </xf>
    <xf numFmtId="164" fontId="0" fillId="0" borderId="10" xfId="0" applyNumberFormat="1" applyFont="1" applyFill="1" applyBorder="1" applyAlignment="1">
      <alignment vertical="top" wrapText="1"/>
    </xf>
    <xf numFmtId="164" fontId="0" fillId="6" borderId="10" xfId="0" applyNumberFormat="1" applyFont="1" applyFill="1" applyBorder="1" applyAlignment="1">
      <alignment vertical="top"/>
    </xf>
    <xf numFmtId="164" fontId="24" fillId="0" borderId="10" xfId="0" applyNumberFormat="1" applyFont="1" applyBorder="1" applyAlignment="1">
      <alignment vertical="top"/>
    </xf>
    <xf numFmtId="164" fontId="0" fillId="0" borderId="0" xfId="0" applyNumberFormat="1" applyFont="1" applyFill="1" applyBorder="1" applyAlignment="1">
      <alignment vertical="top"/>
    </xf>
    <xf numFmtId="164" fontId="0" fillId="0" borderId="0" xfId="0" applyNumberFormat="1" applyFont="1" applyBorder="1" applyAlignment="1">
      <alignment vertical="top"/>
    </xf>
    <xf numFmtId="164" fontId="0" fillId="0" borderId="0" xfId="0" applyNumberFormat="1" applyFont="1" applyFill="1" applyBorder="1" applyAlignment="1">
      <alignment horizontal="right" vertical="top"/>
    </xf>
    <xf numFmtId="0" fontId="0" fillId="0" borderId="0" xfId="0" applyFont="1" applyBorder="1" applyAlignment="1">
      <alignment/>
    </xf>
    <xf numFmtId="0" fontId="0" fillId="0" borderId="0" xfId="0" applyFont="1" applyAlignment="1">
      <alignment/>
    </xf>
    <xf numFmtId="164" fontId="21" fillId="0" borderId="12" xfId="0" applyNumberFormat="1" applyFont="1" applyFill="1" applyBorder="1" applyAlignment="1">
      <alignment horizontal="center" wrapText="1"/>
    </xf>
    <xf numFmtId="164" fontId="21" fillId="0" borderId="13" xfId="0" applyNumberFormat="1" applyFont="1" applyFill="1" applyBorder="1" applyAlignment="1">
      <alignment horizontal="center" wrapText="1"/>
    </xf>
    <xf numFmtId="164" fontId="21" fillId="0" borderId="14" xfId="0" applyNumberFormat="1" applyFont="1" applyFill="1" applyBorder="1" applyAlignment="1">
      <alignment horizontal="center" wrapText="1"/>
    </xf>
    <xf numFmtId="164" fontId="21" fillId="0" borderId="12" xfId="0" applyNumberFormat="1" applyFont="1" applyFill="1" applyBorder="1" applyAlignment="1">
      <alignment horizontal="center"/>
    </xf>
    <xf numFmtId="164" fontId="21" fillId="0" borderId="13" xfId="0" applyNumberFormat="1" applyFont="1" applyFill="1" applyBorder="1" applyAlignment="1">
      <alignment horizontal="center"/>
    </xf>
    <xf numFmtId="164" fontId="21" fillId="0" borderId="14"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showGridLines="0" zoomScale="75" zoomScaleNormal="75" workbookViewId="0" topLeftCell="A1">
      <pane xSplit="3" ySplit="4" topLeftCell="J38" activePane="bottomRight" state="frozen"/>
      <selection pane="topLeft" activeCell="A1" sqref="A1"/>
      <selection pane="topRight" activeCell="D1" sqref="D1"/>
      <selection pane="bottomLeft" activeCell="A5" sqref="A5"/>
      <selection pane="bottomRight" activeCell="N54" sqref="N54"/>
    </sheetView>
  </sheetViews>
  <sheetFormatPr defaultColWidth="9.140625" defaultRowHeight="12.75"/>
  <cols>
    <col min="1" max="1" width="17.00390625" style="8" customWidth="1"/>
    <col min="2" max="2" width="11.8515625" style="8" customWidth="1"/>
    <col min="3" max="4" width="15.00390625" style="8" customWidth="1"/>
    <col min="5" max="5" width="10.8515625" style="4" customWidth="1"/>
    <col min="6" max="7" width="11.57421875" style="10" hidden="1" customWidth="1"/>
    <col min="8" max="9" width="10.8515625" style="10" hidden="1" customWidth="1"/>
    <col min="10" max="10" width="12.7109375" style="78" customWidth="1"/>
    <col min="11" max="11" width="27.7109375" style="90" hidden="1" customWidth="1"/>
    <col min="12" max="13" width="11.7109375" style="90" hidden="1" customWidth="1"/>
    <col min="14" max="14" width="15.140625" style="78" customWidth="1"/>
    <col min="15" max="15" width="15.140625" style="91" bestFit="1" customWidth="1"/>
    <col min="16" max="16" width="17.7109375" style="0" customWidth="1"/>
    <col min="17" max="17" width="13.421875" style="0" bestFit="1" customWidth="1"/>
    <col min="18" max="18" width="11.8515625" style="0" hidden="1" customWidth="1"/>
    <col min="19" max="19" width="11.140625" style="0" hidden="1" customWidth="1"/>
    <col min="20" max="20" width="11.7109375" style="0" hidden="1" customWidth="1"/>
    <col min="21" max="21" width="15.7109375" style="0" bestFit="1" customWidth="1"/>
    <col min="22" max="24" width="11.7109375" style="10" hidden="1" customWidth="1"/>
    <col min="25" max="25" width="38.00390625" style="10" customWidth="1"/>
    <col min="26" max="16384" width="9.140625" style="10" customWidth="1"/>
  </cols>
  <sheetData>
    <row r="1" spans="1:20" s="5" customFormat="1" ht="27.75" customHeight="1">
      <c r="A1" s="3" t="s">
        <v>146</v>
      </c>
      <c r="B1" s="4"/>
      <c r="C1" s="4"/>
      <c r="D1" s="4"/>
      <c r="E1" s="4"/>
      <c r="J1" s="78"/>
      <c r="K1" s="78"/>
      <c r="L1" s="78"/>
      <c r="M1" s="78"/>
      <c r="N1" s="78"/>
      <c r="O1" s="78"/>
      <c r="P1" s="4"/>
      <c r="Q1" s="6"/>
      <c r="R1" s="7"/>
      <c r="S1" s="7"/>
      <c r="T1" s="7"/>
    </row>
    <row r="2" spans="1:20" s="5" customFormat="1" ht="12.75">
      <c r="A2" s="4"/>
      <c r="B2" s="4"/>
      <c r="C2" s="4"/>
      <c r="D2" s="4"/>
      <c r="E2" s="4"/>
      <c r="J2" s="78"/>
      <c r="K2" s="78"/>
      <c r="L2" s="78"/>
      <c r="M2" s="78"/>
      <c r="N2" s="78"/>
      <c r="O2" s="78"/>
      <c r="P2" s="4"/>
      <c r="Q2" s="6"/>
      <c r="R2" s="7"/>
      <c r="S2" s="7"/>
      <c r="T2" s="7"/>
    </row>
    <row r="3" spans="7:25" ht="12.75">
      <c r="G3" s="75"/>
      <c r="H3" s="75"/>
      <c r="I3" s="75"/>
      <c r="J3" s="92" t="s">
        <v>90</v>
      </c>
      <c r="K3" s="93"/>
      <c r="L3" s="93"/>
      <c r="M3" s="93"/>
      <c r="N3" s="93"/>
      <c r="O3" s="93"/>
      <c r="P3" s="94"/>
      <c r="Q3" s="95" t="s">
        <v>91</v>
      </c>
      <c r="R3" s="96"/>
      <c r="S3" s="96"/>
      <c r="T3" s="96"/>
      <c r="U3" s="97"/>
      <c r="V3" s="76"/>
      <c r="W3" s="76"/>
      <c r="X3" s="76"/>
      <c r="Y3" s="9"/>
    </row>
    <row r="4" spans="1:25" ht="51">
      <c r="A4" s="35" t="s">
        <v>64</v>
      </c>
      <c r="B4" s="35" t="s">
        <v>93</v>
      </c>
      <c r="C4" s="35" t="s">
        <v>94</v>
      </c>
      <c r="D4" s="35" t="s">
        <v>69</v>
      </c>
      <c r="E4" s="36" t="s">
        <v>92</v>
      </c>
      <c r="F4" s="37" t="s">
        <v>0</v>
      </c>
      <c r="G4" s="37" t="s">
        <v>1</v>
      </c>
      <c r="H4" s="37" t="s">
        <v>2</v>
      </c>
      <c r="I4" s="37" t="s">
        <v>89</v>
      </c>
      <c r="J4" s="38" t="s">
        <v>148</v>
      </c>
      <c r="K4" s="35" t="s">
        <v>108</v>
      </c>
      <c r="L4" s="35" t="s">
        <v>88</v>
      </c>
      <c r="M4" s="35" t="s">
        <v>95</v>
      </c>
      <c r="N4" s="36" t="s">
        <v>149</v>
      </c>
      <c r="O4" s="39" t="s">
        <v>152</v>
      </c>
      <c r="P4" s="35" t="s">
        <v>126</v>
      </c>
      <c r="Q4" s="40" t="s">
        <v>150</v>
      </c>
      <c r="R4" s="41" t="s">
        <v>3</v>
      </c>
      <c r="S4" s="41" t="s">
        <v>4</v>
      </c>
      <c r="T4" s="41" t="s">
        <v>5</v>
      </c>
      <c r="U4" s="39" t="s">
        <v>151</v>
      </c>
      <c r="V4" s="35" t="s">
        <v>96</v>
      </c>
      <c r="W4" s="35" t="s">
        <v>97</v>
      </c>
      <c r="X4" s="35" t="s">
        <v>98</v>
      </c>
      <c r="Y4" s="35" t="s">
        <v>153</v>
      </c>
    </row>
    <row r="5" spans="1:25" ht="63.75">
      <c r="A5" s="35" t="s">
        <v>6</v>
      </c>
      <c r="B5" s="42">
        <v>199107800</v>
      </c>
      <c r="C5" s="43" t="s">
        <v>65</v>
      </c>
      <c r="D5" s="42" t="s">
        <v>70</v>
      </c>
      <c r="E5" s="44" t="s">
        <v>62</v>
      </c>
      <c r="F5" s="45">
        <v>147934</v>
      </c>
      <c r="G5" s="45">
        <v>153133</v>
      </c>
      <c r="H5" s="45">
        <v>161043</v>
      </c>
      <c r="I5" s="45">
        <f>SUM(F5:H5)</f>
        <v>462110</v>
      </c>
      <c r="J5" s="79">
        <f>VLOOKUP($B5,dbBPA,2,FALSE)</f>
        <v>130921</v>
      </c>
      <c r="K5" s="80" t="str">
        <f aca="true" t="shared" si="0" ref="K5:K43">VLOOKUP($B5,dbBPA,3,FALSE)</f>
        <v>FY09 budget (including long term within-year increase) plus 2.5% inflation</v>
      </c>
      <c r="L5" s="81">
        <f>IF(I5&gt;0,I5/3,"")</f>
        <v>154036.66666666666</v>
      </c>
      <c r="M5" s="81">
        <v>173000</v>
      </c>
      <c r="N5" s="82">
        <f>(I5+M5*2)/5</f>
        <v>161622</v>
      </c>
      <c r="O5" s="83">
        <v>161622</v>
      </c>
      <c r="P5" s="46"/>
      <c r="Q5" s="48">
        <f aca="true" t="shared" si="1" ref="Q5:Q43">IF(ISNA(VLOOKUP(B5,dbCap,2,FALSE)),"",VLOOKUP(B5,dbCap,2,FALSE))</f>
      </c>
      <c r="R5" s="49"/>
      <c r="S5" s="49"/>
      <c r="T5" s="49"/>
      <c r="U5" s="50">
        <f>SUM(R5:T5)</f>
        <v>0</v>
      </c>
      <c r="V5" s="45"/>
      <c r="W5" s="45">
        <f aca="true" t="shared" si="2" ref="W5:W43">(U5+V5*2)/5</f>
        <v>0</v>
      </c>
      <c r="X5" s="45"/>
      <c r="Y5" s="46"/>
    </row>
    <row r="6" spans="1:25" ht="51">
      <c r="A6" s="35"/>
      <c r="B6" s="42">
        <v>199206800</v>
      </c>
      <c r="C6" s="44" t="s">
        <v>7</v>
      </c>
      <c r="D6" s="42" t="s">
        <v>70</v>
      </c>
      <c r="E6" s="44" t="s">
        <v>63</v>
      </c>
      <c r="F6" s="45">
        <v>794632</v>
      </c>
      <c r="G6" s="45">
        <v>787293</v>
      </c>
      <c r="H6" s="45">
        <v>780107</v>
      </c>
      <c r="I6" s="45">
        <f aca="true" t="shared" si="3" ref="I6:I41">SUM(F6:H6)</f>
        <v>2362032</v>
      </c>
      <c r="J6" s="79">
        <f aca="true" t="shared" si="4" ref="J6:J43">VLOOKUP(B6,dbBPA,2,FALSE)</f>
        <v>723968</v>
      </c>
      <c r="K6" s="80" t="str">
        <f t="shared" si="0"/>
        <v>FY09 budget plus 2.5% inflation</v>
      </c>
      <c r="L6" s="81">
        <f aca="true" t="shared" si="5" ref="L6:L43">IF(I6&gt;0,I6/3,"")</f>
        <v>787344</v>
      </c>
      <c r="M6" s="81">
        <v>800000</v>
      </c>
      <c r="N6" s="82">
        <f aca="true" t="shared" si="6" ref="N6:N41">(I6+M6*2)/5</f>
        <v>792406.4</v>
      </c>
      <c r="O6" s="83">
        <v>792406</v>
      </c>
      <c r="P6" s="51" t="s">
        <v>110</v>
      </c>
      <c r="Q6" s="48">
        <f t="shared" si="1"/>
        <v>3000000</v>
      </c>
      <c r="R6" s="49">
        <v>3000000</v>
      </c>
      <c r="S6" s="49">
        <v>3000000</v>
      </c>
      <c r="T6" s="49">
        <v>3000000</v>
      </c>
      <c r="U6" s="50">
        <f aca="true" t="shared" si="7" ref="U6:U41">SUM(R6:T6)</f>
        <v>9000000</v>
      </c>
      <c r="V6" s="45">
        <v>3000000</v>
      </c>
      <c r="W6" s="45">
        <f t="shared" si="2"/>
        <v>3000000</v>
      </c>
      <c r="X6" s="45"/>
      <c r="Y6" s="46" t="s">
        <v>136</v>
      </c>
    </row>
    <row r="7" spans="1:25" ht="25.5">
      <c r="A7" s="35"/>
      <c r="B7" s="42">
        <v>200001600</v>
      </c>
      <c r="C7" s="43" t="s">
        <v>8</v>
      </c>
      <c r="D7" s="42" t="s">
        <v>71</v>
      </c>
      <c r="E7" s="44" t="s">
        <v>62</v>
      </c>
      <c r="F7" s="45">
        <v>512125</v>
      </c>
      <c r="G7" s="45">
        <v>494393</v>
      </c>
      <c r="H7" s="45">
        <v>594132</v>
      </c>
      <c r="I7" s="45">
        <f t="shared" si="3"/>
        <v>1600650</v>
      </c>
      <c r="J7" s="79">
        <f t="shared" si="4"/>
        <v>381612</v>
      </c>
      <c r="K7" s="80" t="str">
        <f t="shared" si="0"/>
        <v>FY09 budget plus 2.5% inflation</v>
      </c>
      <c r="L7" s="81">
        <f t="shared" si="5"/>
        <v>533550</v>
      </c>
      <c r="M7" s="81">
        <v>409000</v>
      </c>
      <c r="N7" s="82">
        <f t="shared" si="6"/>
        <v>483730</v>
      </c>
      <c r="O7" s="83">
        <v>483730</v>
      </c>
      <c r="P7" s="46"/>
      <c r="Q7" s="48">
        <f t="shared" si="1"/>
        <v>1500000</v>
      </c>
      <c r="R7" s="49">
        <v>1500000</v>
      </c>
      <c r="S7" s="49">
        <v>1000000</v>
      </c>
      <c r="T7" s="49">
        <v>1000000</v>
      </c>
      <c r="U7" s="50">
        <f t="shared" si="7"/>
        <v>3500000</v>
      </c>
      <c r="V7" s="45"/>
      <c r="W7" s="45">
        <f t="shared" si="2"/>
        <v>700000</v>
      </c>
      <c r="X7" s="45"/>
      <c r="Y7" s="46"/>
    </row>
    <row r="8" spans="1:25" ht="38.25">
      <c r="A8" s="52"/>
      <c r="B8" s="44">
        <v>199205900</v>
      </c>
      <c r="C8" s="43" t="s">
        <v>9</v>
      </c>
      <c r="D8" s="44" t="s">
        <v>72</v>
      </c>
      <c r="E8" s="44" t="s">
        <v>62</v>
      </c>
      <c r="F8" s="45">
        <v>122719</v>
      </c>
      <c r="G8" s="45">
        <v>129504</v>
      </c>
      <c r="H8" s="45">
        <v>133849</v>
      </c>
      <c r="I8" s="45">
        <f t="shared" si="3"/>
        <v>386072</v>
      </c>
      <c r="J8" s="79">
        <f t="shared" si="4"/>
        <v>93549</v>
      </c>
      <c r="K8" s="80" t="str">
        <f t="shared" si="0"/>
        <v>FY09 budget plus 2.5% inflation</v>
      </c>
      <c r="L8" s="81">
        <f t="shared" si="5"/>
        <v>128690.66666666667</v>
      </c>
      <c r="M8" s="81">
        <v>129000</v>
      </c>
      <c r="N8" s="82">
        <f t="shared" si="6"/>
        <v>128814.4</v>
      </c>
      <c r="O8" s="83">
        <v>128814</v>
      </c>
      <c r="P8" s="51" t="s">
        <v>111</v>
      </c>
      <c r="Q8" s="48">
        <f t="shared" si="1"/>
      </c>
      <c r="R8" s="49"/>
      <c r="S8" s="49"/>
      <c r="T8" s="49"/>
      <c r="U8" s="50">
        <f t="shared" si="7"/>
        <v>0</v>
      </c>
      <c r="V8" s="45"/>
      <c r="W8" s="45">
        <f t="shared" si="2"/>
        <v>0</v>
      </c>
      <c r="X8" s="45"/>
      <c r="Y8" s="46" t="s">
        <v>154</v>
      </c>
    </row>
    <row r="9" spans="1:25" s="5" customFormat="1" ht="51">
      <c r="A9" s="42"/>
      <c r="B9" s="44">
        <v>200901700</v>
      </c>
      <c r="C9" s="44" t="s">
        <v>143</v>
      </c>
      <c r="D9" s="44" t="s">
        <v>72</v>
      </c>
      <c r="E9" s="53" t="s">
        <v>144</v>
      </c>
      <c r="F9" s="47">
        <v>240000</v>
      </c>
      <c r="G9" s="47">
        <v>240000</v>
      </c>
      <c r="H9" s="47">
        <v>240000</v>
      </c>
      <c r="I9" s="47">
        <f t="shared" si="3"/>
        <v>720000</v>
      </c>
      <c r="J9" s="79">
        <v>240000</v>
      </c>
      <c r="K9" s="84" t="e">
        <f>VLOOKUP($B9,dbBPA,3,FALSE)</f>
        <v>#N/A</v>
      </c>
      <c r="L9" s="82">
        <f t="shared" si="5"/>
        <v>240000</v>
      </c>
      <c r="M9" s="82">
        <v>240000</v>
      </c>
      <c r="N9" s="82">
        <f t="shared" si="6"/>
        <v>240000</v>
      </c>
      <c r="O9" s="83">
        <v>0</v>
      </c>
      <c r="P9" s="55"/>
      <c r="Q9" s="48">
        <f t="shared" si="1"/>
      </c>
      <c r="R9" s="56">
        <v>5432584</v>
      </c>
      <c r="S9" s="56">
        <v>5432584</v>
      </c>
      <c r="T9" s="56">
        <v>5432584</v>
      </c>
      <c r="U9" s="50">
        <f t="shared" si="7"/>
        <v>16297752</v>
      </c>
      <c r="V9" s="47">
        <v>3500000</v>
      </c>
      <c r="W9" s="47">
        <f t="shared" si="2"/>
        <v>4659550.4</v>
      </c>
      <c r="X9" s="47"/>
      <c r="Y9" s="54" t="s">
        <v>128</v>
      </c>
    </row>
    <row r="10" spans="1:25" ht="25.5">
      <c r="A10" s="57" t="s">
        <v>10</v>
      </c>
      <c r="B10" s="43">
        <v>200301200</v>
      </c>
      <c r="C10" s="43" t="s">
        <v>11</v>
      </c>
      <c r="D10" s="43" t="s">
        <v>73</v>
      </c>
      <c r="E10" s="44" t="s">
        <v>62</v>
      </c>
      <c r="F10" s="47">
        <v>404314</v>
      </c>
      <c r="G10" s="47">
        <v>311922</v>
      </c>
      <c r="H10" s="47">
        <v>319720</v>
      </c>
      <c r="I10" s="45">
        <f t="shared" si="3"/>
        <v>1035956</v>
      </c>
      <c r="J10" s="79">
        <f t="shared" si="4"/>
        <v>259766</v>
      </c>
      <c r="K10" s="80" t="str">
        <f t="shared" si="0"/>
        <v>FY09 budget plus 2.5% inflation</v>
      </c>
      <c r="L10" s="81">
        <f t="shared" si="5"/>
        <v>345318.6666666667</v>
      </c>
      <c r="M10" s="81">
        <v>332000</v>
      </c>
      <c r="N10" s="82">
        <f t="shared" si="6"/>
        <v>339991.2</v>
      </c>
      <c r="O10" s="83">
        <v>339991</v>
      </c>
      <c r="P10" s="51"/>
      <c r="Q10" s="48">
        <f t="shared" si="1"/>
      </c>
      <c r="R10" s="49"/>
      <c r="S10" s="49"/>
      <c r="T10" s="49"/>
      <c r="U10" s="50">
        <f t="shared" si="7"/>
        <v>0</v>
      </c>
      <c r="V10" s="45"/>
      <c r="W10" s="45">
        <f t="shared" si="2"/>
        <v>0</v>
      </c>
      <c r="X10" s="45"/>
      <c r="Y10" s="58" t="s">
        <v>129</v>
      </c>
    </row>
    <row r="11" spans="1:25" ht="38.25">
      <c r="A11" s="57" t="s">
        <v>12</v>
      </c>
      <c r="B11" s="52">
        <v>200600500</v>
      </c>
      <c r="C11" s="43" t="s">
        <v>13</v>
      </c>
      <c r="D11" s="52" t="s">
        <v>73</v>
      </c>
      <c r="E11" s="44" t="s">
        <v>63</v>
      </c>
      <c r="F11" s="45">
        <v>152632</v>
      </c>
      <c r="G11" s="45">
        <v>155123</v>
      </c>
      <c r="H11" s="45">
        <v>157688</v>
      </c>
      <c r="I11" s="45">
        <f t="shared" si="3"/>
        <v>465443</v>
      </c>
      <c r="J11" s="79">
        <f t="shared" si="4"/>
        <v>154295</v>
      </c>
      <c r="K11" s="80" t="str">
        <f t="shared" si="0"/>
        <v>FY09 budget plus 2.5% inflation</v>
      </c>
      <c r="L11" s="81">
        <f t="shared" si="5"/>
        <v>155147.66666666666</v>
      </c>
      <c r="M11" s="81">
        <v>165000</v>
      </c>
      <c r="N11" s="82">
        <f t="shared" si="6"/>
        <v>159088.6</v>
      </c>
      <c r="O11" s="83">
        <v>159089</v>
      </c>
      <c r="P11" s="51"/>
      <c r="Q11" s="48">
        <f t="shared" si="1"/>
      </c>
      <c r="R11" s="49"/>
      <c r="S11" s="49"/>
      <c r="T11" s="49"/>
      <c r="U11" s="50">
        <f t="shared" si="7"/>
        <v>0</v>
      </c>
      <c r="V11" s="45"/>
      <c r="W11" s="45">
        <f t="shared" si="2"/>
        <v>0</v>
      </c>
      <c r="X11" s="45"/>
      <c r="Y11" s="46" t="s">
        <v>155</v>
      </c>
    </row>
    <row r="12" spans="1:25" ht="25.5">
      <c r="A12" s="57" t="s">
        <v>14</v>
      </c>
      <c r="B12" s="43">
        <v>199106100</v>
      </c>
      <c r="C12" s="52" t="s">
        <v>15</v>
      </c>
      <c r="D12" s="43" t="s">
        <v>73</v>
      </c>
      <c r="E12" s="44" t="s">
        <v>62</v>
      </c>
      <c r="F12" s="45">
        <v>254046</v>
      </c>
      <c r="G12" s="45">
        <v>261476</v>
      </c>
      <c r="H12" s="45">
        <v>277470</v>
      </c>
      <c r="I12" s="45">
        <f t="shared" si="3"/>
        <v>792992</v>
      </c>
      <c r="J12" s="79">
        <f t="shared" si="4"/>
        <v>219544</v>
      </c>
      <c r="K12" s="80" t="str">
        <f t="shared" si="0"/>
        <v>FY09 budget plus 2.5% inflation</v>
      </c>
      <c r="L12" s="81">
        <f t="shared" si="5"/>
        <v>264330.6666666667</v>
      </c>
      <c r="M12" s="81">
        <v>296000</v>
      </c>
      <c r="N12" s="82">
        <f t="shared" si="6"/>
        <v>276998.4</v>
      </c>
      <c r="O12" s="83">
        <v>276998</v>
      </c>
      <c r="P12" s="51"/>
      <c r="Q12" s="48">
        <f t="shared" si="1"/>
      </c>
      <c r="R12" s="49"/>
      <c r="S12" s="49"/>
      <c r="T12" s="49"/>
      <c r="U12" s="50">
        <f t="shared" si="7"/>
        <v>0</v>
      </c>
      <c r="V12" s="45"/>
      <c r="W12" s="45">
        <f t="shared" si="2"/>
        <v>0</v>
      </c>
      <c r="X12" s="45"/>
      <c r="Y12" s="58" t="s">
        <v>156</v>
      </c>
    </row>
    <row r="13" spans="1:25" ht="38.25">
      <c r="A13" s="57"/>
      <c r="B13" s="52">
        <v>200600300</v>
      </c>
      <c r="C13" s="43" t="s">
        <v>16</v>
      </c>
      <c r="D13" s="52" t="s">
        <v>73</v>
      </c>
      <c r="E13" s="44" t="s">
        <v>63</v>
      </c>
      <c r="F13" s="45">
        <v>162325</v>
      </c>
      <c r="G13" s="45">
        <v>167438</v>
      </c>
      <c r="H13" s="45">
        <v>171623</v>
      </c>
      <c r="I13" s="45">
        <f t="shared" si="3"/>
        <v>501386</v>
      </c>
      <c r="J13" s="79">
        <f t="shared" si="4"/>
        <v>170438</v>
      </c>
      <c r="K13" s="80" t="str">
        <f t="shared" si="0"/>
        <v>FY09 budget plus 2.5% inflation</v>
      </c>
      <c r="L13" s="81">
        <f t="shared" si="5"/>
        <v>167128.66666666666</v>
      </c>
      <c r="M13" s="81">
        <v>177000</v>
      </c>
      <c r="N13" s="82">
        <f t="shared" si="6"/>
        <v>171077.2</v>
      </c>
      <c r="O13" s="83">
        <v>171077</v>
      </c>
      <c r="P13" s="51"/>
      <c r="Q13" s="48">
        <f t="shared" si="1"/>
      </c>
      <c r="R13" s="49"/>
      <c r="S13" s="49"/>
      <c r="T13" s="49"/>
      <c r="U13" s="50">
        <f t="shared" si="7"/>
        <v>0</v>
      </c>
      <c r="V13" s="45"/>
      <c r="W13" s="45">
        <f t="shared" si="2"/>
        <v>0</v>
      </c>
      <c r="X13" s="45"/>
      <c r="Y13" s="46" t="s">
        <v>131</v>
      </c>
    </row>
    <row r="14" spans="1:25" ht="38.25">
      <c r="A14" s="57" t="s">
        <v>17</v>
      </c>
      <c r="B14" s="42">
        <v>199802200</v>
      </c>
      <c r="C14" s="44" t="s">
        <v>18</v>
      </c>
      <c r="D14" s="42" t="s">
        <v>74</v>
      </c>
      <c r="E14" s="44" t="s">
        <v>62</v>
      </c>
      <c r="F14" s="45">
        <v>362043</v>
      </c>
      <c r="G14" s="45">
        <v>365294</v>
      </c>
      <c r="H14" s="45">
        <v>361253</v>
      </c>
      <c r="I14" s="45">
        <f t="shared" si="3"/>
        <v>1088590</v>
      </c>
      <c r="J14" s="79">
        <v>371216</v>
      </c>
      <c r="K14" s="80" t="str">
        <f t="shared" si="0"/>
        <v>FY10 Accord working budget at time of SOY decision</v>
      </c>
      <c r="L14" s="81">
        <f t="shared" si="5"/>
        <v>362863.3333333333</v>
      </c>
      <c r="M14" s="81">
        <v>362162</v>
      </c>
      <c r="N14" s="82">
        <f t="shared" si="6"/>
        <v>362582.8</v>
      </c>
      <c r="O14" s="83">
        <v>362583</v>
      </c>
      <c r="P14" s="51"/>
      <c r="Q14" s="48">
        <f t="shared" si="1"/>
      </c>
      <c r="R14" s="49"/>
      <c r="S14" s="49"/>
      <c r="T14" s="49"/>
      <c r="U14" s="50">
        <f t="shared" si="7"/>
        <v>0</v>
      </c>
      <c r="V14" s="45"/>
      <c r="W14" s="45">
        <f t="shared" si="2"/>
        <v>0</v>
      </c>
      <c r="X14" s="45"/>
      <c r="Y14" s="52" t="s">
        <v>157</v>
      </c>
    </row>
    <row r="15" spans="1:25" ht="38.25">
      <c r="A15" s="57" t="s">
        <v>19</v>
      </c>
      <c r="B15" s="52">
        <v>199506001</v>
      </c>
      <c r="C15" s="42" t="s">
        <v>145</v>
      </c>
      <c r="D15" s="52" t="s">
        <v>75</v>
      </c>
      <c r="E15" s="44" t="s">
        <v>62</v>
      </c>
      <c r="F15" s="45">
        <v>205000</v>
      </c>
      <c r="G15" s="45">
        <v>210126</v>
      </c>
      <c r="H15" s="45">
        <v>215378</v>
      </c>
      <c r="I15" s="45">
        <f t="shared" si="3"/>
        <v>630504</v>
      </c>
      <c r="J15" s="79">
        <v>205000</v>
      </c>
      <c r="K15" s="80" t="str">
        <f t="shared" si="0"/>
        <v>FY10 Accord working budget at time of SOY decision</v>
      </c>
      <c r="L15" s="81">
        <f t="shared" si="5"/>
        <v>210168</v>
      </c>
      <c r="M15" s="81">
        <v>223000</v>
      </c>
      <c r="N15" s="82">
        <f t="shared" si="6"/>
        <v>215300.8</v>
      </c>
      <c r="O15" s="83">
        <v>215301</v>
      </c>
      <c r="P15" s="51" t="s">
        <v>112</v>
      </c>
      <c r="Q15" s="48">
        <f t="shared" si="1"/>
      </c>
      <c r="R15" s="49"/>
      <c r="S15" s="49"/>
      <c r="T15" s="49"/>
      <c r="U15" s="50">
        <f t="shared" si="7"/>
        <v>0</v>
      </c>
      <c r="V15" s="45"/>
      <c r="W15" s="45">
        <f t="shared" si="2"/>
        <v>0</v>
      </c>
      <c r="X15" s="45"/>
      <c r="Y15" s="52" t="s">
        <v>158</v>
      </c>
    </row>
    <row r="16" spans="1:25" ht="25.5">
      <c r="A16" s="57"/>
      <c r="B16" s="52">
        <v>199009200</v>
      </c>
      <c r="C16" s="42" t="s">
        <v>20</v>
      </c>
      <c r="D16" s="52" t="s">
        <v>75</v>
      </c>
      <c r="E16" s="44" t="s">
        <v>62</v>
      </c>
      <c r="F16" s="45">
        <v>256251</v>
      </c>
      <c r="G16" s="45">
        <v>262656</v>
      </c>
      <c r="H16" s="45">
        <v>269222</v>
      </c>
      <c r="I16" s="45">
        <f t="shared" si="3"/>
        <v>788129</v>
      </c>
      <c r="J16" s="79">
        <v>256250</v>
      </c>
      <c r="K16" s="80" t="str">
        <f t="shared" si="0"/>
        <v>FY10 Accord working budget at time of SOY decision</v>
      </c>
      <c r="L16" s="81">
        <f t="shared" si="5"/>
        <v>262709.6666666667</v>
      </c>
      <c r="M16" s="81">
        <v>279500</v>
      </c>
      <c r="N16" s="82">
        <f t="shared" si="6"/>
        <v>269425.8</v>
      </c>
      <c r="O16" s="83">
        <v>269426</v>
      </c>
      <c r="P16" s="46"/>
      <c r="Q16" s="48">
        <f t="shared" si="1"/>
      </c>
      <c r="R16" s="49"/>
      <c r="S16" s="49"/>
      <c r="T16" s="49"/>
      <c r="U16" s="50">
        <f t="shared" si="7"/>
        <v>0</v>
      </c>
      <c r="V16" s="45"/>
      <c r="W16" s="45">
        <f t="shared" si="2"/>
        <v>0</v>
      </c>
      <c r="X16" s="45"/>
      <c r="Y16" s="46" t="s">
        <v>137</v>
      </c>
    </row>
    <row r="17" spans="1:25" ht="25.5">
      <c r="A17" s="57" t="s">
        <v>21</v>
      </c>
      <c r="B17" s="43">
        <v>200600400</v>
      </c>
      <c r="C17" s="52" t="s">
        <v>22</v>
      </c>
      <c r="D17" s="43" t="s">
        <v>73</v>
      </c>
      <c r="E17" s="44" t="s">
        <v>62</v>
      </c>
      <c r="F17" s="45">
        <v>448442</v>
      </c>
      <c r="G17" s="45">
        <v>445109</v>
      </c>
      <c r="H17" s="45">
        <v>802685</v>
      </c>
      <c r="I17" s="45">
        <f t="shared" si="3"/>
        <v>1696236</v>
      </c>
      <c r="J17" s="79">
        <f t="shared" si="4"/>
        <v>350456</v>
      </c>
      <c r="K17" s="80" t="str">
        <f t="shared" si="0"/>
        <v>FY09 budget plus 2.5% inflation</v>
      </c>
      <c r="L17" s="81">
        <f t="shared" si="5"/>
        <v>565412</v>
      </c>
      <c r="M17" s="81">
        <v>542500</v>
      </c>
      <c r="N17" s="82">
        <f t="shared" si="6"/>
        <v>556247.2</v>
      </c>
      <c r="O17" s="83">
        <v>556247</v>
      </c>
      <c r="P17" s="46"/>
      <c r="Q17" s="48">
        <f t="shared" si="1"/>
      </c>
      <c r="R17" s="49"/>
      <c r="S17" s="49"/>
      <c r="T17" s="49"/>
      <c r="U17" s="50">
        <f t="shared" si="7"/>
        <v>0</v>
      </c>
      <c r="V17" s="45"/>
      <c r="W17" s="45">
        <f t="shared" si="2"/>
        <v>0</v>
      </c>
      <c r="X17" s="45"/>
      <c r="Y17" s="54" t="s">
        <v>132</v>
      </c>
    </row>
    <row r="18" spans="1:25" ht="38.25">
      <c r="A18" s="52"/>
      <c r="B18" s="43">
        <v>200201400</v>
      </c>
      <c r="C18" s="52" t="s">
        <v>23</v>
      </c>
      <c r="D18" s="43" t="s">
        <v>73</v>
      </c>
      <c r="E18" s="44" t="s">
        <v>62</v>
      </c>
      <c r="F18" s="45">
        <v>325556</v>
      </c>
      <c r="G18" s="45">
        <v>287096</v>
      </c>
      <c r="H18" s="45">
        <v>349904</v>
      </c>
      <c r="I18" s="45">
        <f t="shared" si="3"/>
        <v>962556</v>
      </c>
      <c r="J18" s="79">
        <f t="shared" si="4"/>
        <v>240624</v>
      </c>
      <c r="K18" s="80" t="str">
        <f t="shared" si="0"/>
        <v>FY09 budget plus 2.5% inflation</v>
      </c>
      <c r="L18" s="81">
        <f t="shared" si="5"/>
        <v>320852</v>
      </c>
      <c r="M18" s="81">
        <v>225500</v>
      </c>
      <c r="N18" s="82">
        <f t="shared" si="6"/>
        <v>282711.2</v>
      </c>
      <c r="O18" s="83">
        <v>282711</v>
      </c>
      <c r="P18" s="46" t="s">
        <v>109</v>
      </c>
      <c r="Q18" s="48">
        <f t="shared" si="1"/>
      </c>
      <c r="R18" s="49"/>
      <c r="S18" s="49"/>
      <c r="T18" s="49"/>
      <c r="U18" s="50">
        <f t="shared" si="7"/>
        <v>0</v>
      </c>
      <c r="V18" s="45"/>
      <c r="W18" s="45">
        <f t="shared" si="2"/>
        <v>0</v>
      </c>
      <c r="X18" s="45"/>
      <c r="Y18" s="46" t="s">
        <v>159</v>
      </c>
    </row>
    <row r="19" spans="1:25" ht="25.5">
      <c r="A19" s="57" t="s">
        <v>24</v>
      </c>
      <c r="B19" s="43">
        <v>200102700</v>
      </c>
      <c r="C19" s="52" t="s">
        <v>25</v>
      </c>
      <c r="D19" s="43" t="s">
        <v>73</v>
      </c>
      <c r="E19" s="44" t="s">
        <v>62</v>
      </c>
      <c r="F19" s="45">
        <v>88933</v>
      </c>
      <c r="G19" s="45">
        <v>91158</v>
      </c>
      <c r="H19" s="45">
        <v>93437</v>
      </c>
      <c r="I19" s="45">
        <f t="shared" si="3"/>
        <v>273528</v>
      </c>
      <c r="J19" s="79">
        <f t="shared" si="4"/>
        <v>91225</v>
      </c>
      <c r="K19" s="80" t="str">
        <f t="shared" si="0"/>
        <v>FY09 budget plus 2.5% inflation</v>
      </c>
      <c r="L19" s="81">
        <f t="shared" si="5"/>
        <v>91176</v>
      </c>
      <c r="M19" s="81">
        <v>97000</v>
      </c>
      <c r="N19" s="82">
        <f t="shared" si="6"/>
        <v>93505.6</v>
      </c>
      <c r="O19" s="83">
        <v>93506</v>
      </c>
      <c r="P19" s="46"/>
      <c r="Q19" s="48">
        <f t="shared" si="1"/>
      </c>
      <c r="R19" s="49"/>
      <c r="S19" s="49"/>
      <c r="T19" s="49"/>
      <c r="U19" s="50">
        <f t="shared" si="7"/>
        <v>0</v>
      </c>
      <c r="V19" s="45"/>
      <c r="W19" s="45">
        <f t="shared" si="2"/>
        <v>0</v>
      </c>
      <c r="X19" s="45"/>
      <c r="Y19" s="46"/>
    </row>
    <row r="20" spans="1:25" s="20" customFormat="1" ht="38.25">
      <c r="A20" s="59" t="s">
        <v>26</v>
      </c>
      <c r="B20" s="60">
        <v>199106200</v>
      </c>
      <c r="C20" s="60" t="s">
        <v>27</v>
      </c>
      <c r="D20" s="61"/>
      <c r="E20" s="62" t="s">
        <v>68</v>
      </c>
      <c r="F20" s="63"/>
      <c r="G20" s="63"/>
      <c r="H20" s="63"/>
      <c r="I20" s="63">
        <f t="shared" si="3"/>
        <v>0</v>
      </c>
      <c r="J20" s="79">
        <v>0</v>
      </c>
      <c r="K20" s="80" t="e">
        <f t="shared" si="0"/>
        <v>#N/A</v>
      </c>
      <c r="L20" s="81">
        <f t="shared" si="5"/>
      </c>
      <c r="M20" s="63"/>
      <c r="N20" s="82">
        <f t="shared" si="6"/>
        <v>0</v>
      </c>
      <c r="O20" s="83"/>
      <c r="P20" s="64"/>
      <c r="Q20" s="48">
        <f t="shared" si="1"/>
      </c>
      <c r="R20" s="63"/>
      <c r="S20" s="63"/>
      <c r="T20" s="63"/>
      <c r="U20" s="65">
        <f t="shared" si="7"/>
        <v>0</v>
      </c>
      <c r="V20" s="63"/>
      <c r="W20" s="45">
        <f t="shared" si="2"/>
        <v>0</v>
      </c>
      <c r="X20" s="63"/>
      <c r="Y20" s="64"/>
    </row>
    <row r="21" spans="1:25" ht="51">
      <c r="A21" s="52"/>
      <c r="B21" s="43">
        <v>199800300</v>
      </c>
      <c r="C21" s="52" t="s">
        <v>28</v>
      </c>
      <c r="D21" s="43" t="s">
        <v>76</v>
      </c>
      <c r="E21" s="44" t="s">
        <v>63</v>
      </c>
      <c r="F21" s="45">
        <v>419806</v>
      </c>
      <c r="G21" s="45">
        <v>429344</v>
      </c>
      <c r="H21" s="45">
        <v>439109</v>
      </c>
      <c r="I21" s="45">
        <f t="shared" si="3"/>
        <v>1288259</v>
      </c>
      <c r="J21" s="79">
        <f t="shared" si="4"/>
        <v>295737</v>
      </c>
      <c r="K21" s="80" t="str">
        <f t="shared" si="0"/>
        <v>FY09 budget plus 2.5% inflation</v>
      </c>
      <c r="L21" s="81">
        <f t="shared" si="5"/>
        <v>429419.6666666667</v>
      </c>
      <c r="M21" s="81">
        <v>456000</v>
      </c>
      <c r="N21" s="82">
        <f t="shared" si="6"/>
        <v>440051.8</v>
      </c>
      <c r="O21" s="83">
        <v>440052</v>
      </c>
      <c r="P21" s="46" t="s">
        <v>113</v>
      </c>
      <c r="Q21" s="48">
        <f t="shared" si="1"/>
      </c>
      <c r="R21" s="49"/>
      <c r="S21" s="49"/>
      <c r="T21" s="49"/>
      <c r="U21" s="50">
        <f t="shared" si="7"/>
        <v>0</v>
      </c>
      <c r="V21" s="45"/>
      <c r="W21" s="45">
        <f t="shared" si="2"/>
        <v>0</v>
      </c>
      <c r="X21" s="45"/>
      <c r="Y21" s="46" t="s">
        <v>160</v>
      </c>
    </row>
    <row r="22" spans="1:25" ht="25.5">
      <c r="A22" s="57" t="s">
        <v>29</v>
      </c>
      <c r="B22" s="44">
        <v>200000900</v>
      </c>
      <c r="C22" s="52" t="s">
        <v>30</v>
      </c>
      <c r="D22" s="44" t="s">
        <v>77</v>
      </c>
      <c r="E22" s="44" t="s">
        <v>62</v>
      </c>
      <c r="F22" s="45">
        <v>150511</v>
      </c>
      <c r="G22" s="45">
        <v>154274</v>
      </c>
      <c r="H22" s="45">
        <v>158131</v>
      </c>
      <c r="I22" s="45">
        <f t="shared" si="3"/>
        <v>462916</v>
      </c>
      <c r="J22" s="79">
        <f t="shared" si="4"/>
        <v>150511</v>
      </c>
      <c r="K22" s="80" t="str">
        <f t="shared" si="0"/>
        <v>FY09 budget plus 2.5% inflation</v>
      </c>
      <c r="L22" s="81">
        <f t="shared" si="5"/>
        <v>154305.33333333334</v>
      </c>
      <c r="M22" s="81">
        <v>164000</v>
      </c>
      <c r="N22" s="82">
        <f t="shared" si="6"/>
        <v>158183.2</v>
      </c>
      <c r="O22" s="83">
        <v>158183</v>
      </c>
      <c r="P22" s="46" t="s">
        <v>114</v>
      </c>
      <c r="Q22" s="48">
        <f t="shared" si="1"/>
      </c>
      <c r="R22" s="49"/>
      <c r="S22" s="49"/>
      <c r="T22" s="49"/>
      <c r="U22" s="50">
        <f t="shared" si="7"/>
        <v>0</v>
      </c>
      <c r="V22" s="45"/>
      <c r="W22" s="45">
        <f t="shared" si="2"/>
        <v>0</v>
      </c>
      <c r="X22" s="45"/>
      <c r="Y22" s="58" t="s">
        <v>161</v>
      </c>
    </row>
    <row r="23" spans="1:25" ht="51">
      <c r="A23" s="52"/>
      <c r="B23" s="43">
        <v>200002700</v>
      </c>
      <c r="C23" s="52" t="s">
        <v>31</v>
      </c>
      <c r="D23" s="43" t="s">
        <v>77</v>
      </c>
      <c r="E23" s="44" t="s">
        <v>63</v>
      </c>
      <c r="F23" s="45">
        <v>332722</v>
      </c>
      <c r="G23" s="45">
        <v>341040</v>
      </c>
      <c r="H23" s="45">
        <v>349566</v>
      </c>
      <c r="I23" s="45">
        <f t="shared" si="3"/>
        <v>1023328</v>
      </c>
      <c r="J23" s="79">
        <f t="shared" si="4"/>
        <v>332722</v>
      </c>
      <c r="K23" s="80" t="str">
        <f t="shared" si="0"/>
        <v>FY09 budget plus 2.5% inflation</v>
      </c>
      <c r="L23" s="81">
        <f t="shared" si="5"/>
        <v>341109.3333333333</v>
      </c>
      <c r="M23" s="81">
        <v>363500</v>
      </c>
      <c r="N23" s="82">
        <f t="shared" si="6"/>
        <v>350065.6</v>
      </c>
      <c r="O23" s="83">
        <v>350066</v>
      </c>
      <c r="P23" s="46" t="s">
        <v>115</v>
      </c>
      <c r="Q23" s="48">
        <f t="shared" si="1"/>
      </c>
      <c r="R23" s="49"/>
      <c r="S23" s="49"/>
      <c r="T23" s="49"/>
      <c r="U23" s="50">
        <f t="shared" si="7"/>
        <v>0</v>
      </c>
      <c r="V23" s="45"/>
      <c r="W23" s="45">
        <f t="shared" si="2"/>
        <v>0</v>
      </c>
      <c r="X23" s="45"/>
      <c r="Y23" s="54" t="s">
        <v>162</v>
      </c>
    </row>
    <row r="24" spans="1:25" ht="25.5">
      <c r="A24" s="57" t="s">
        <v>32</v>
      </c>
      <c r="B24" s="43">
        <v>199609401</v>
      </c>
      <c r="C24" s="52" t="s">
        <v>33</v>
      </c>
      <c r="D24" s="43" t="s">
        <v>73</v>
      </c>
      <c r="E24" s="44" t="s">
        <v>62</v>
      </c>
      <c r="F24" s="45">
        <v>387721</v>
      </c>
      <c r="G24" s="45">
        <v>399324</v>
      </c>
      <c r="H24" s="45">
        <v>453156</v>
      </c>
      <c r="I24" s="45">
        <f t="shared" si="3"/>
        <v>1240201</v>
      </c>
      <c r="J24" s="79">
        <f t="shared" si="4"/>
        <v>371378</v>
      </c>
      <c r="K24" s="80" t="str">
        <f t="shared" si="0"/>
        <v>FY09 budget plus 2.5% inflation</v>
      </c>
      <c r="L24" s="81">
        <f t="shared" si="5"/>
        <v>413400.3333333333</v>
      </c>
      <c r="M24" s="81">
        <v>397000</v>
      </c>
      <c r="N24" s="82">
        <f t="shared" si="6"/>
        <v>406840.2</v>
      </c>
      <c r="O24" s="83">
        <v>371378</v>
      </c>
      <c r="P24" s="46" t="s">
        <v>116</v>
      </c>
      <c r="Q24" s="48">
        <f t="shared" si="1"/>
      </c>
      <c r="R24" s="49"/>
      <c r="S24" s="49"/>
      <c r="T24" s="49"/>
      <c r="U24" s="50">
        <f t="shared" si="7"/>
        <v>0</v>
      </c>
      <c r="V24" s="45"/>
      <c r="W24" s="45">
        <f t="shared" si="2"/>
        <v>0</v>
      </c>
      <c r="X24" s="45"/>
      <c r="Y24" s="58" t="s">
        <v>163</v>
      </c>
    </row>
    <row r="25" spans="1:25" ht="25.5">
      <c r="A25" s="57" t="s">
        <v>34</v>
      </c>
      <c r="B25" s="44">
        <v>200002600</v>
      </c>
      <c r="C25" s="42" t="s">
        <v>35</v>
      </c>
      <c r="D25" s="44" t="s">
        <v>75</v>
      </c>
      <c r="E25" s="44" t="s">
        <v>62</v>
      </c>
      <c r="F25" s="45">
        <v>307500</v>
      </c>
      <c r="G25" s="45">
        <v>307500</v>
      </c>
      <c r="H25" s="45">
        <v>307500</v>
      </c>
      <c r="I25" s="45">
        <f t="shared" si="3"/>
        <v>922500</v>
      </c>
      <c r="J25" s="79">
        <v>307500</v>
      </c>
      <c r="K25" s="80" t="str">
        <f t="shared" si="0"/>
        <v>FY10 Accord working budget at time of SOY decision</v>
      </c>
      <c r="L25" s="81">
        <f t="shared" si="5"/>
        <v>307500</v>
      </c>
      <c r="M25" s="81">
        <v>315188</v>
      </c>
      <c r="N25" s="82">
        <f t="shared" si="6"/>
        <v>310575.2</v>
      </c>
      <c r="O25" s="83">
        <v>310575</v>
      </c>
      <c r="P25" s="46" t="s">
        <v>117</v>
      </c>
      <c r="Q25" s="48">
        <v>250000</v>
      </c>
      <c r="R25" s="49"/>
      <c r="S25" s="49"/>
      <c r="T25" s="49"/>
      <c r="U25" s="50">
        <f t="shared" si="7"/>
        <v>0</v>
      </c>
      <c r="V25" s="45"/>
      <c r="W25" s="45">
        <f t="shared" si="2"/>
        <v>0</v>
      </c>
      <c r="X25" s="45"/>
      <c r="Y25" s="58" t="s">
        <v>158</v>
      </c>
    </row>
    <row r="26" spans="1:25" ht="25.5">
      <c r="A26" s="57" t="s">
        <v>36</v>
      </c>
      <c r="B26" s="44">
        <v>200002100</v>
      </c>
      <c r="C26" s="52" t="s">
        <v>37</v>
      </c>
      <c r="D26" s="44" t="s">
        <v>70</v>
      </c>
      <c r="E26" s="44" t="s">
        <v>62</v>
      </c>
      <c r="F26" s="45">
        <v>285461</v>
      </c>
      <c r="G26" s="45">
        <v>182036</v>
      </c>
      <c r="H26" s="45">
        <v>129107</v>
      </c>
      <c r="I26" s="45">
        <f t="shared" si="3"/>
        <v>596604</v>
      </c>
      <c r="J26" s="79">
        <f t="shared" si="4"/>
        <v>73544</v>
      </c>
      <c r="K26" s="80" t="str">
        <f t="shared" si="0"/>
        <v>FY09 budget plus 2.5% inflation</v>
      </c>
      <c r="L26" s="81">
        <f t="shared" si="5"/>
        <v>198868</v>
      </c>
      <c r="M26" s="82">
        <v>147000</v>
      </c>
      <c r="N26" s="82">
        <f t="shared" si="6"/>
        <v>178120.8</v>
      </c>
      <c r="O26" s="83">
        <v>178121</v>
      </c>
      <c r="P26" s="46" t="s">
        <v>118</v>
      </c>
      <c r="Q26" s="48">
        <f t="shared" si="1"/>
      </c>
      <c r="R26" s="49"/>
      <c r="S26" s="49"/>
      <c r="T26" s="49"/>
      <c r="U26" s="50">
        <f t="shared" si="7"/>
        <v>0</v>
      </c>
      <c r="V26" s="45"/>
      <c r="W26" s="45">
        <f t="shared" si="2"/>
        <v>0</v>
      </c>
      <c r="X26" s="45"/>
      <c r="Y26" s="46" t="s">
        <v>133</v>
      </c>
    </row>
    <row r="27" spans="1:25" ht="25.5">
      <c r="A27" s="52"/>
      <c r="B27" s="44">
        <v>199608000</v>
      </c>
      <c r="C27" s="52" t="s">
        <v>38</v>
      </c>
      <c r="D27" s="44" t="s">
        <v>78</v>
      </c>
      <c r="E27" s="44" t="s">
        <v>62</v>
      </c>
      <c r="F27" s="45">
        <v>432977</v>
      </c>
      <c r="G27" s="45">
        <v>449800</v>
      </c>
      <c r="H27" s="45">
        <v>460895</v>
      </c>
      <c r="I27" s="45">
        <f t="shared" si="3"/>
        <v>1343672</v>
      </c>
      <c r="J27" s="79">
        <f t="shared" si="4"/>
        <v>426400</v>
      </c>
      <c r="K27" s="80" t="str">
        <f t="shared" si="0"/>
        <v>FY09 budget plus 2.5% inflation</v>
      </c>
      <c r="L27" s="81">
        <f t="shared" si="5"/>
        <v>447890.6666666667</v>
      </c>
      <c r="M27" s="81">
        <v>469000</v>
      </c>
      <c r="N27" s="82">
        <f>(I27+M27*2)/5</f>
        <v>456334.4</v>
      </c>
      <c r="O27" s="83">
        <v>456334</v>
      </c>
      <c r="P27" s="46" t="s">
        <v>119</v>
      </c>
      <c r="Q27" s="48">
        <f t="shared" si="1"/>
      </c>
      <c r="R27" s="49"/>
      <c r="S27" s="49"/>
      <c r="T27" s="49"/>
      <c r="U27" s="50">
        <f t="shared" si="7"/>
        <v>0</v>
      </c>
      <c r="V27" s="45">
        <v>925000</v>
      </c>
      <c r="W27" s="45">
        <f t="shared" si="2"/>
        <v>370000</v>
      </c>
      <c r="X27" s="45"/>
      <c r="Y27" s="46" t="s">
        <v>164</v>
      </c>
    </row>
    <row r="28" spans="1:25" ht="51">
      <c r="A28" s="57" t="s">
        <v>39</v>
      </c>
      <c r="B28" s="43">
        <v>199206100</v>
      </c>
      <c r="C28" s="52" t="s">
        <v>40</v>
      </c>
      <c r="D28" s="43" t="s">
        <v>79</v>
      </c>
      <c r="E28" s="44" t="s">
        <v>62</v>
      </c>
      <c r="F28" s="45"/>
      <c r="G28" s="45"/>
      <c r="H28" s="45"/>
      <c r="I28" s="45">
        <f t="shared" si="3"/>
        <v>0</v>
      </c>
      <c r="J28" s="79">
        <f t="shared" si="4"/>
        <v>0</v>
      </c>
      <c r="K28" s="80" t="str">
        <f t="shared" si="0"/>
        <v>All expense funding is in other projects.</v>
      </c>
      <c r="L28" s="81">
        <f t="shared" si="5"/>
      </c>
      <c r="M28" s="81"/>
      <c r="N28" s="82">
        <f t="shared" si="6"/>
        <v>0</v>
      </c>
      <c r="O28" s="83">
        <v>0</v>
      </c>
      <c r="P28" s="46"/>
      <c r="Q28" s="48">
        <f t="shared" si="1"/>
        <v>6000000</v>
      </c>
      <c r="R28" s="49">
        <v>4500000</v>
      </c>
      <c r="S28" s="49">
        <v>4500000</v>
      </c>
      <c r="T28" s="49">
        <v>4500000</v>
      </c>
      <c r="U28" s="50">
        <v>18000000</v>
      </c>
      <c r="V28" s="45">
        <v>4500000</v>
      </c>
      <c r="W28" s="45">
        <f t="shared" si="2"/>
        <v>5400000</v>
      </c>
      <c r="X28" s="45"/>
      <c r="Y28" s="46" t="s">
        <v>134</v>
      </c>
    </row>
    <row r="29" spans="1:25" ht="140.25">
      <c r="A29" s="52"/>
      <c r="B29" s="43">
        <v>199206103</v>
      </c>
      <c r="C29" s="52" t="s">
        <v>41</v>
      </c>
      <c r="D29" s="43" t="s">
        <v>80</v>
      </c>
      <c r="E29" s="42" t="s">
        <v>66</v>
      </c>
      <c r="F29" s="45">
        <v>640406</v>
      </c>
      <c r="G29" s="45">
        <v>642926</v>
      </c>
      <c r="H29" s="45">
        <v>660182</v>
      </c>
      <c r="I29" s="45">
        <f t="shared" si="3"/>
        <v>1943514</v>
      </c>
      <c r="J29" s="79">
        <f t="shared" si="4"/>
        <v>673924</v>
      </c>
      <c r="K29" s="80" t="str">
        <f t="shared" si="0"/>
        <v>FY09 budget plus 2.5% inflation</v>
      </c>
      <c r="L29" s="81">
        <f t="shared" si="5"/>
        <v>647838</v>
      </c>
      <c r="M29" s="81">
        <v>775000</v>
      </c>
      <c r="N29" s="82">
        <f t="shared" si="6"/>
        <v>698702.8</v>
      </c>
      <c r="O29" s="83">
        <v>698703</v>
      </c>
      <c r="P29" s="46" t="s">
        <v>135</v>
      </c>
      <c r="Q29" s="48">
        <f t="shared" si="1"/>
      </c>
      <c r="R29" s="49">
        <v>2858500</v>
      </c>
      <c r="S29" s="49">
        <v>2841000</v>
      </c>
      <c r="T29" s="49">
        <v>2816000</v>
      </c>
      <c r="U29" s="50">
        <v>0</v>
      </c>
      <c r="V29" s="45">
        <v>2800000</v>
      </c>
      <c r="W29" s="45">
        <f t="shared" si="2"/>
        <v>1120000</v>
      </c>
      <c r="X29" s="45"/>
      <c r="Y29" s="46" t="s">
        <v>165</v>
      </c>
    </row>
    <row r="30" spans="1:25" ht="38.25">
      <c r="A30" s="52"/>
      <c r="B30" s="43">
        <v>199206102</v>
      </c>
      <c r="C30" s="52" t="s">
        <v>42</v>
      </c>
      <c r="D30" s="43" t="s">
        <v>79</v>
      </c>
      <c r="E30" s="44" t="s">
        <v>62</v>
      </c>
      <c r="F30" s="45">
        <v>734609</v>
      </c>
      <c r="G30" s="45">
        <v>734609</v>
      </c>
      <c r="H30" s="45">
        <v>734609</v>
      </c>
      <c r="I30" s="45">
        <f t="shared" si="3"/>
        <v>2203827</v>
      </c>
      <c r="J30" s="79">
        <f t="shared" si="4"/>
        <v>681990</v>
      </c>
      <c r="K30" s="80" t="str">
        <f t="shared" si="0"/>
        <v>FY09 budget (minus M&amp;E which is managed under 2008-007-00) plus 2.5% inflation.  </v>
      </c>
      <c r="L30" s="81">
        <f t="shared" si="5"/>
        <v>734609</v>
      </c>
      <c r="M30" s="81">
        <v>735000</v>
      </c>
      <c r="N30" s="82">
        <f t="shared" si="6"/>
        <v>734765.4</v>
      </c>
      <c r="O30" s="83">
        <v>734765</v>
      </c>
      <c r="P30" s="46" t="s">
        <v>120</v>
      </c>
      <c r="Q30" s="48">
        <f t="shared" si="1"/>
      </c>
      <c r="R30" s="49"/>
      <c r="S30" s="49"/>
      <c r="T30" s="49"/>
      <c r="U30" s="50">
        <f t="shared" si="7"/>
        <v>0</v>
      </c>
      <c r="V30" s="45"/>
      <c r="W30" s="45">
        <f t="shared" si="2"/>
        <v>0</v>
      </c>
      <c r="X30" s="45"/>
      <c r="Y30" s="46" t="s">
        <v>166</v>
      </c>
    </row>
    <row r="31" spans="1:25" ht="51">
      <c r="A31" s="52"/>
      <c r="B31" s="44">
        <v>199206105</v>
      </c>
      <c r="C31" s="52" t="s">
        <v>43</v>
      </c>
      <c r="D31" s="44" t="s">
        <v>81</v>
      </c>
      <c r="E31" s="42" t="s">
        <v>62</v>
      </c>
      <c r="F31" s="45">
        <v>378482</v>
      </c>
      <c r="G31" s="45">
        <v>397425</v>
      </c>
      <c r="H31" s="45">
        <v>475806</v>
      </c>
      <c r="I31" s="45">
        <f t="shared" si="3"/>
        <v>1251713</v>
      </c>
      <c r="J31" s="79">
        <f t="shared" si="4"/>
        <v>224443</v>
      </c>
      <c r="K31" s="80" t="str">
        <f t="shared" si="0"/>
        <v>FY09 budget (minus M&amp;E which is managed under 2008-007-00) plus 2.5% inflation.  </v>
      </c>
      <c r="L31" s="81">
        <f t="shared" si="5"/>
        <v>417237.6666666667</v>
      </c>
      <c r="M31" s="81">
        <v>487700</v>
      </c>
      <c r="N31" s="82">
        <f t="shared" si="6"/>
        <v>445422.6</v>
      </c>
      <c r="O31" s="83">
        <v>445423</v>
      </c>
      <c r="P31" s="46" t="s">
        <v>121</v>
      </c>
      <c r="Q31" s="48">
        <f t="shared" si="1"/>
      </c>
      <c r="R31" s="49"/>
      <c r="S31" s="49"/>
      <c r="T31" s="49"/>
      <c r="U31" s="50">
        <f t="shared" si="7"/>
        <v>0</v>
      </c>
      <c r="V31" s="45"/>
      <c r="W31" s="45">
        <f t="shared" si="2"/>
        <v>0</v>
      </c>
      <c r="X31" s="45"/>
      <c r="Y31" s="46" t="s">
        <v>167</v>
      </c>
    </row>
    <row r="32" spans="1:25" ht="63.75">
      <c r="A32" s="57" t="s">
        <v>44</v>
      </c>
      <c r="B32" s="43">
        <v>200800700</v>
      </c>
      <c r="C32" s="52" t="s">
        <v>45</v>
      </c>
      <c r="D32" s="43" t="s">
        <v>82</v>
      </c>
      <c r="E32" s="44" t="s">
        <v>63</v>
      </c>
      <c r="F32" s="45">
        <v>220000</v>
      </c>
      <c r="G32" s="45">
        <v>220000</v>
      </c>
      <c r="H32" s="45">
        <v>220000</v>
      </c>
      <c r="I32" s="45">
        <f t="shared" si="3"/>
        <v>660000</v>
      </c>
      <c r="J32" s="79">
        <f t="shared" si="4"/>
        <v>225632</v>
      </c>
      <c r="K32" s="80" t="str">
        <f t="shared" si="0"/>
        <v>FY09 budget plus 2.5% inflation</v>
      </c>
      <c r="L32" s="81">
        <f t="shared" si="5"/>
        <v>220000</v>
      </c>
      <c r="M32" s="81">
        <v>220000</v>
      </c>
      <c r="N32" s="82">
        <f t="shared" si="6"/>
        <v>220000</v>
      </c>
      <c r="O32" s="83">
        <v>220000</v>
      </c>
      <c r="P32" s="46"/>
      <c r="Q32" s="48">
        <f t="shared" si="1"/>
      </c>
      <c r="R32" s="49"/>
      <c r="S32" s="49"/>
      <c r="T32" s="49"/>
      <c r="U32" s="50">
        <f t="shared" si="7"/>
        <v>0</v>
      </c>
      <c r="V32" s="45"/>
      <c r="W32" s="45">
        <f t="shared" si="2"/>
        <v>0</v>
      </c>
      <c r="X32" s="45"/>
      <c r="Y32" s="46" t="s">
        <v>138</v>
      </c>
    </row>
    <row r="33" spans="1:25" ht="51">
      <c r="A33" s="52"/>
      <c r="B33" s="44">
        <v>199204800</v>
      </c>
      <c r="C33" s="42" t="s">
        <v>46</v>
      </c>
      <c r="D33" s="44" t="s">
        <v>83</v>
      </c>
      <c r="E33" s="44" t="s">
        <v>62</v>
      </c>
      <c r="F33" s="45">
        <v>1428000</v>
      </c>
      <c r="G33" s="45"/>
      <c r="H33" s="45"/>
      <c r="I33" s="45">
        <f t="shared" si="3"/>
        <v>1428000</v>
      </c>
      <c r="J33" s="79">
        <v>1509825</v>
      </c>
      <c r="K33" s="80" t="str">
        <f t="shared" si="0"/>
        <v>FY10 Accord working budget at time of SOY decision</v>
      </c>
      <c r="L33" s="81">
        <f t="shared" si="5"/>
        <v>476000</v>
      </c>
      <c r="M33" s="81">
        <v>1500000</v>
      </c>
      <c r="N33" s="82">
        <v>1456800</v>
      </c>
      <c r="O33" s="85">
        <v>1456800</v>
      </c>
      <c r="P33" s="46" t="s">
        <v>122</v>
      </c>
      <c r="Q33" s="48">
        <f t="shared" si="1"/>
      </c>
      <c r="R33" s="56"/>
      <c r="S33" s="56"/>
      <c r="T33" s="56"/>
      <c r="U33" s="50">
        <f t="shared" si="7"/>
        <v>0</v>
      </c>
      <c r="V33" s="45"/>
      <c r="W33" s="45">
        <f t="shared" si="2"/>
        <v>0</v>
      </c>
      <c r="X33" s="45"/>
      <c r="Y33" s="46" t="s">
        <v>168</v>
      </c>
    </row>
    <row r="34" spans="1:25" s="21" customFormat="1" ht="38.25">
      <c r="A34" s="66"/>
      <c r="B34" s="67">
        <v>200702700</v>
      </c>
      <c r="C34" s="68" t="s">
        <v>47</v>
      </c>
      <c r="D34" s="67" t="s">
        <v>83</v>
      </c>
      <c r="E34" s="67" t="s">
        <v>68</v>
      </c>
      <c r="F34" s="69"/>
      <c r="G34" s="69"/>
      <c r="H34" s="69"/>
      <c r="I34" s="69">
        <f t="shared" si="3"/>
        <v>0</v>
      </c>
      <c r="J34" s="79">
        <v>0</v>
      </c>
      <c r="K34" s="80" t="e">
        <f t="shared" si="0"/>
        <v>#N/A</v>
      </c>
      <c r="L34" s="81">
        <f t="shared" si="5"/>
      </c>
      <c r="M34" s="86"/>
      <c r="N34" s="82">
        <f t="shared" si="6"/>
        <v>0</v>
      </c>
      <c r="O34" s="83"/>
      <c r="P34" s="70"/>
      <c r="Q34" s="48">
        <f t="shared" si="1"/>
      </c>
      <c r="R34" s="69"/>
      <c r="S34" s="69"/>
      <c r="T34" s="69"/>
      <c r="U34" s="71">
        <f t="shared" si="7"/>
        <v>0</v>
      </c>
      <c r="V34" s="69"/>
      <c r="W34" s="45">
        <f t="shared" si="2"/>
        <v>0</v>
      </c>
      <c r="X34" s="69"/>
      <c r="Y34" s="70"/>
    </row>
    <row r="35" spans="1:25" ht="51">
      <c r="A35" s="57" t="s">
        <v>48</v>
      </c>
      <c r="B35" s="43">
        <v>199206106</v>
      </c>
      <c r="C35" s="52" t="s">
        <v>49</v>
      </c>
      <c r="D35" s="43" t="s">
        <v>79</v>
      </c>
      <c r="E35" s="44" t="s">
        <v>63</v>
      </c>
      <c r="F35" s="45">
        <v>505558</v>
      </c>
      <c r="G35" s="45">
        <v>478668</v>
      </c>
      <c r="H35" s="45">
        <v>466774</v>
      </c>
      <c r="I35" s="45">
        <f t="shared" si="3"/>
        <v>1451000</v>
      </c>
      <c r="J35" s="79">
        <f t="shared" si="4"/>
        <v>418208</v>
      </c>
      <c r="K35" s="80" t="str">
        <f t="shared" si="0"/>
        <v>FY09 budget (minus M&amp;E which is managed under 2008-007-00) plus 2.5% inflation.  </v>
      </c>
      <c r="L35" s="81">
        <f t="shared" si="5"/>
        <v>483666.6666666667</v>
      </c>
      <c r="M35" s="81">
        <v>441774</v>
      </c>
      <c r="N35" s="82">
        <f t="shared" si="6"/>
        <v>466909.6</v>
      </c>
      <c r="O35" s="83">
        <v>466910</v>
      </c>
      <c r="P35" s="46" t="s">
        <v>123</v>
      </c>
      <c r="Q35" s="48">
        <f t="shared" si="1"/>
      </c>
      <c r="R35" s="49"/>
      <c r="S35" s="49"/>
      <c r="T35" s="45"/>
      <c r="U35" s="50">
        <f t="shared" si="7"/>
        <v>0</v>
      </c>
      <c r="V35" s="45"/>
      <c r="W35" s="45">
        <f t="shared" si="2"/>
        <v>0</v>
      </c>
      <c r="X35" s="45"/>
      <c r="Y35" s="46" t="s">
        <v>169</v>
      </c>
    </row>
    <row r="36" spans="1:25" ht="114.75">
      <c r="A36" s="57" t="s">
        <v>50</v>
      </c>
      <c r="B36" s="44">
        <v>200201100</v>
      </c>
      <c r="C36" s="42" t="s">
        <v>51</v>
      </c>
      <c r="D36" s="44" t="s">
        <v>81</v>
      </c>
      <c r="E36" s="44" t="s">
        <v>62</v>
      </c>
      <c r="F36" s="45">
        <v>1279412</v>
      </c>
      <c r="G36" s="45">
        <v>1291473</v>
      </c>
      <c r="H36" s="45">
        <v>1295872</v>
      </c>
      <c r="I36" s="45">
        <f t="shared" si="3"/>
        <v>3866757</v>
      </c>
      <c r="J36" s="79">
        <f t="shared" si="4"/>
        <v>717524</v>
      </c>
      <c r="K36" s="80" t="str">
        <f t="shared" si="0"/>
        <v>FY09 budget plus 2.5% inflation</v>
      </c>
      <c r="L36" s="81">
        <f t="shared" si="5"/>
        <v>1288919</v>
      </c>
      <c r="M36" s="81">
        <v>0</v>
      </c>
      <c r="N36" s="82">
        <f>(I36+M36*2)/3</f>
        <v>1288919</v>
      </c>
      <c r="O36" s="83">
        <v>1288919</v>
      </c>
      <c r="P36" s="46" t="s">
        <v>124</v>
      </c>
      <c r="Q36" s="48">
        <f t="shared" si="1"/>
      </c>
      <c r="R36" s="49"/>
      <c r="S36" s="49"/>
      <c r="T36" s="49">
        <v>1000000</v>
      </c>
      <c r="U36" s="50">
        <f t="shared" si="7"/>
        <v>1000000</v>
      </c>
      <c r="V36" s="45">
        <v>11480000</v>
      </c>
      <c r="W36" s="45">
        <f t="shared" si="2"/>
        <v>4792000</v>
      </c>
      <c r="X36" s="45"/>
      <c r="Y36" s="46" t="s">
        <v>139</v>
      </c>
    </row>
    <row r="37" spans="1:25" ht="76.5">
      <c r="A37" s="57" t="s">
        <v>52</v>
      </c>
      <c r="B37" s="43">
        <v>199505703</v>
      </c>
      <c r="C37" s="52" t="s">
        <v>53</v>
      </c>
      <c r="D37" s="43" t="s">
        <v>84</v>
      </c>
      <c r="E37" s="44" t="s">
        <v>63</v>
      </c>
      <c r="F37" s="45">
        <v>175850</v>
      </c>
      <c r="G37" s="45">
        <v>258682</v>
      </c>
      <c r="H37" s="45">
        <v>277468</v>
      </c>
      <c r="I37" s="45">
        <f t="shared" si="3"/>
        <v>712000</v>
      </c>
      <c r="J37" s="79">
        <f t="shared" si="4"/>
        <v>102500</v>
      </c>
      <c r="K37" s="80" t="str">
        <f t="shared" si="0"/>
        <v>FY09 budget plus 2.5% inflation</v>
      </c>
      <c r="L37" s="81">
        <f t="shared" si="5"/>
        <v>237333.33333333334</v>
      </c>
      <c r="M37" s="81">
        <v>300000</v>
      </c>
      <c r="N37" s="82">
        <f t="shared" si="6"/>
        <v>262400</v>
      </c>
      <c r="O37" s="83">
        <v>262400</v>
      </c>
      <c r="P37" s="46"/>
      <c r="Q37" s="48">
        <f t="shared" si="1"/>
        <v>2500000</v>
      </c>
      <c r="R37" s="49">
        <v>2500000</v>
      </c>
      <c r="S37" s="49">
        <v>2500000</v>
      </c>
      <c r="T37" s="49">
        <v>2500000</v>
      </c>
      <c r="U37" s="50">
        <f t="shared" si="7"/>
        <v>7500000</v>
      </c>
      <c r="V37" s="45">
        <v>2500000</v>
      </c>
      <c r="W37" s="45">
        <f t="shared" si="2"/>
        <v>2500000</v>
      </c>
      <c r="X37" s="45"/>
      <c r="Y37" s="46" t="s">
        <v>170</v>
      </c>
    </row>
    <row r="38" spans="1:25" ht="63.75">
      <c r="A38" s="52"/>
      <c r="B38" s="43">
        <v>199505702</v>
      </c>
      <c r="C38" s="42" t="s">
        <v>56</v>
      </c>
      <c r="D38" s="43" t="s">
        <v>85</v>
      </c>
      <c r="E38" s="44" t="s">
        <v>63</v>
      </c>
      <c r="F38" s="45">
        <v>380000</v>
      </c>
      <c r="G38" s="45">
        <v>380000</v>
      </c>
      <c r="H38" s="45">
        <v>430000</v>
      </c>
      <c r="I38" s="45">
        <f t="shared" si="3"/>
        <v>1190000</v>
      </c>
      <c r="J38" s="79">
        <v>389500</v>
      </c>
      <c r="K38" s="80" t="str">
        <f t="shared" si="0"/>
        <v>FY10 Accord working budget at time of SOY decision</v>
      </c>
      <c r="L38" s="81">
        <f t="shared" si="5"/>
        <v>396666.6666666667</v>
      </c>
      <c r="M38" s="81">
        <v>480000</v>
      </c>
      <c r="N38" s="82">
        <f t="shared" si="6"/>
        <v>430000</v>
      </c>
      <c r="O38" s="83">
        <v>430000</v>
      </c>
      <c r="P38" s="46"/>
      <c r="Q38" s="48">
        <v>1655000</v>
      </c>
      <c r="R38" s="49">
        <v>1600000</v>
      </c>
      <c r="S38" s="49">
        <v>1600000</v>
      </c>
      <c r="T38" s="49">
        <v>1600000</v>
      </c>
      <c r="U38" s="50">
        <f t="shared" si="7"/>
        <v>4800000</v>
      </c>
      <c r="V38" s="45"/>
      <c r="W38" s="45">
        <f t="shared" si="2"/>
        <v>960000</v>
      </c>
      <c r="X38" s="45"/>
      <c r="Y38" s="46" t="s">
        <v>140</v>
      </c>
    </row>
    <row r="39" spans="1:25" ht="25.5">
      <c r="A39" s="57" t="s">
        <v>58</v>
      </c>
      <c r="B39" s="44">
        <v>199404400</v>
      </c>
      <c r="C39" s="52" t="s">
        <v>59</v>
      </c>
      <c r="D39" s="44" t="s">
        <v>73</v>
      </c>
      <c r="E39" s="44" t="s">
        <v>62</v>
      </c>
      <c r="F39" s="45">
        <v>313064</v>
      </c>
      <c r="G39" s="45">
        <v>308001</v>
      </c>
      <c r="H39" s="45">
        <v>309952</v>
      </c>
      <c r="I39" s="45">
        <f t="shared" si="3"/>
        <v>931017</v>
      </c>
      <c r="J39" s="79">
        <f t="shared" si="4"/>
        <v>255594</v>
      </c>
      <c r="K39" s="80" t="str">
        <f t="shared" si="0"/>
        <v>FY09 budget plus 2.5% inflation</v>
      </c>
      <c r="L39" s="81">
        <f t="shared" si="5"/>
        <v>310339</v>
      </c>
      <c r="M39" s="81">
        <v>377000</v>
      </c>
      <c r="N39" s="82">
        <f t="shared" si="6"/>
        <v>337003.4</v>
      </c>
      <c r="O39" s="83">
        <v>337003</v>
      </c>
      <c r="P39" s="46"/>
      <c r="Q39" s="48">
        <f t="shared" si="1"/>
      </c>
      <c r="R39" s="49"/>
      <c r="S39" s="49"/>
      <c r="T39" s="49"/>
      <c r="U39" s="50">
        <f t="shared" si="7"/>
        <v>0</v>
      </c>
      <c r="V39" s="45"/>
      <c r="W39" s="45">
        <f t="shared" si="2"/>
        <v>0</v>
      </c>
      <c r="X39" s="45"/>
      <c r="Y39" s="46" t="s">
        <v>141</v>
      </c>
    </row>
    <row r="40" spans="1:25" ht="51">
      <c r="A40" s="57" t="s">
        <v>60</v>
      </c>
      <c r="B40" s="43">
        <v>200600600</v>
      </c>
      <c r="C40" s="52" t="s">
        <v>61</v>
      </c>
      <c r="D40" s="43" t="s">
        <v>86</v>
      </c>
      <c r="E40" s="44" t="s">
        <v>63</v>
      </c>
      <c r="F40" s="45">
        <v>575619</v>
      </c>
      <c r="G40" s="45">
        <v>585391</v>
      </c>
      <c r="H40" s="45">
        <v>600025</v>
      </c>
      <c r="I40" s="45">
        <f t="shared" si="3"/>
        <v>1761035</v>
      </c>
      <c r="J40" s="79">
        <f>VLOOKUP(B40,dbBPA,2,FALSE)</f>
        <v>431247</v>
      </c>
      <c r="K40" s="80" t="str">
        <f t="shared" si="0"/>
        <v>Continued increase to address backlog of HEP surveys (is subject to adjustment pending Wildlife categorical review)</v>
      </c>
      <c r="L40" s="81">
        <f t="shared" si="5"/>
        <v>587011.6666666666</v>
      </c>
      <c r="M40" s="81">
        <v>609000</v>
      </c>
      <c r="N40" s="82">
        <f t="shared" si="6"/>
        <v>595807</v>
      </c>
      <c r="O40" s="83">
        <v>431247</v>
      </c>
      <c r="P40" s="46"/>
      <c r="Q40" s="48">
        <f t="shared" si="1"/>
      </c>
      <c r="R40" s="49"/>
      <c r="S40" s="49"/>
      <c r="T40" s="49"/>
      <c r="U40" s="50">
        <f t="shared" si="7"/>
        <v>0</v>
      </c>
      <c r="V40" s="45"/>
      <c r="W40" s="45">
        <f t="shared" si="2"/>
        <v>0</v>
      </c>
      <c r="X40" s="45"/>
      <c r="Y40" s="46" t="s">
        <v>171</v>
      </c>
    </row>
    <row r="41" spans="1:25" ht="76.5">
      <c r="A41" s="52"/>
      <c r="B41" s="44">
        <v>200307200</v>
      </c>
      <c r="C41" s="52" t="s">
        <v>130</v>
      </c>
      <c r="D41" s="44" t="s">
        <v>87</v>
      </c>
      <c r="E41" s="44" t="s">
        <v>62</v>
      </c>
      <c r="F41" s="45">
        <v>954740</v>
      </c>
      <c r="G41" s="45">
        <v>958556</v>
      </c>
      <c r="H41" s="45">
        <v>983075</v>
      </c>
      <c r="I41" s="45">
        <f t="shared" si="3"/>
        <v>2896371</v>
      </c>
      <c r="J41" s="79">
        <f t="shared" si="4"/>
        <v>161777</v>
      </c>
      <c r="K41" s="80" t="str">
        <f t="shared" si="0"/>
        <v>FY09 budget plus 2.5% inflation</v>
      </c>
      <c r="L41" s="81">
        <f t="shared" si="5"/>
        <v>965457</v>
      </c>
      <c r="M41" s="81">
        <v>997000</v>
      </c>
      <c r="N41" s="82">
        <f t="shared" si="6"/>
        <v>978074.2</v>
      </c>
      <c r="O41" s="83">
        <v>161777</v>
      </c>
      <c r="P41" s="46"/>
      <c r="Q41" s="48">
        <f t="shared" si="1"/>
      </c>
      <c r="R41" s="49"/>
      <c r="S41" s="49"/>
      <c r="T41" s="49"/>
      <c r="U41" s="50">
        <f t="shared" si="7"/>
        <v>0</v>
      </c>
      <c r="V41" s="45"/>
      <c r="W41" s="45">
        <f t="shared" si="2"/>
        <v>0</v>
      </c>
      <c r="X41" s="45"/>
      <c r="Y41" s="46" t="s">
        <v>172</v>
      </c>
    </row>
    <row r="42" spans="1:25" ht="51">
      <c r="A42" s="57" t="s">
        <v>54</v>
      </c>
      <c r="B42" s="43">
        <v>199505700</v>
      </c>
      <c r="C42" s="52" t="s">
        <v>55</v>
      </c>
      <c r="D42" s="43" t="s">
        <v>80</v>
      </c>
      <c r="E42" s="42" t="s">
        <v>67</v>
      </c>
      <c r="F42" s="45">
        <v>1104388</v>
      </c>
      <c r="G42" s="45">
        <v>886217</v>
      </c>
      <c r="H42" s="45">
        <v>921776</v>
      </c>
      <c r="I42" s="45">
        <v>0</v>
      </c>
      <c r="J42" s="79">
        <f t="shared" si="4"/>
        <v>422260</v>
      </c>
      <c r="K42" s="80" t="str">
        <f t="shared" si="0"/>
        <v>FY09 budget plus 2.5% inflation</v>
      </c>
      <c r="L42" s="81">
        <f t="shared" si="5"/>
      </c>
      <c r="M42" s="81">
        <v>1168000</v>
      </c>
      <c r="N42" s="82">
        <v>0</v>
      </c>
      <c r="O42" s="83">
        <v>422260</v>
      </c>
      <c r="P42" s="46"/>
      <c r="Q42" s="48">
        <f t="shared" si="1"/>
        <v>2500000</v>
      </c>
      <c r="R42" s="49">
        <v>1500000</v>
      </c>
      <c r="S42" s="49">
        <v>1500000</v>
      </c>
      <c r="T42" s="49">
        <v>1500000</v>
      </c>
      <c r="U42" s="50">
        <v>0</v>
      </c>
      <c r="V42" s="45">
        <v>1500000</v>
      </c>
      <c r="W42" s="45">
        <f t="shared" si="2"/>
        <v>600000</v>
      </c>
      <c r="X42" s="45"/>
      <c r="Y42" s="46" t="s">
        <v>125</v>
      </c>
    </row>
    <row r="43" spans="1:25" ht="51">
      <c r="A43" s="57" t="s">
        <v>57</v>
      </c>
      <c r="B43" s="43">
        <v>199505701</v>
      </c>
      <c r="C43" s="52" t="s">
        <v>55</v>
      </c>
      <c r="D43" s="43" t="s">
        <v>80</v>
      </c>
      <c r="E43" s="42" t="s">
        <v>67</v>
      </c>
      <c r="F43" s="45">
        <v>486188</v>
      </c>
      <c r="G43" s="45">
        <v>490496</v>
      </c>
      <c r="H43" s="45">
        <v>495022</v>
      </c>
      <c r="I43" s="45">
        <v>0</v>
      </c>
      <c r="J43" s="79">
        <f t="shared" si="4"/>
        <v>22154</v>
      </c>
      <c r="K43" s="80" t="str">
        <f t="shared" si="0"/>
        <v>FY09 budget plus 2.5% inflation</v>
      </c>
      <c r="L43" s="81">
        <f t="shared" si="5"/>
      </c>
      <c r="M43" s="81">
        <v>502000</v>
      </c>
      <c r="N43" s="82">
        <v>0</v>
      </c>
      <c r="O43" s="83">
        <v>22154</v>
      </c>
      <c r="P43" s="46"/>
      <c r="Q43" s="48">
        <f t="shared" si="1"/>
      </c>
      <c r="R43" s="49">
        <v>1500000</v>
      </c>
      <c r="S43" s="49">
        <v>1500000</v>
      </c>
      <c r="T43" s="49">
        <v>1500000</v>
      </c>
      <c r="U43" s="50">
        <v>0</v>
      </c>
      <c r="V43" s="45">
        <v>1500000</v>
      </c>
      <c r="W43" s="45">
        <f t="shared" si="2"/>
        <v>600000</v>
      </c>
      <c r="X43" s="45"/>
      <c r="Y43" s="46" t="s">
        <v>125</v>
      </c>
    </row>
    <row r="44" spans="1:25" ht="12.75">
      <c r="A44" s="18"/>
      <c r="B44" s="14"/>
      <c r="C44" s="18"/>
      <c r="D44" s="14"/>
      <c r="E44" s="13"/>
      <c r="F44" s="15"/>
      <c r="G44" s="15"/>
      <c r="H44" s="15"/>
      <c r="I44" s="15"/>
      <c r="J44" s="87"/>
      <c r="K44" s="88"/>
      <c r="L44" s="88"/>
      <c r="M44" s="88"/>
      <c r="N44" s="87"/>
      <c r="O44" s="89"/>
      <c r="P44" s="8"/>
      <c r="Q44" s="77"/>
      <c r="R44" s="17"/>
      <c r="S44" s="17"/>
      <c r="T44" s="17"/>
      <c r="U44" s="16"/>
      <c r="V44" s="15"/>
      <c r="W44" s="15"/>
      <c r="X44" s="15"/>
      <c r="Y44" s="15"/>
    </row>
    <row r="45" spans="1:25" s="5" customFormat="1" ht="12.75">
      <c r="A45" s="13"/>
      <c r="C45" s="13"/>
      <c r="D45" s="22"/>
      <c r="E45" s="72" t="s">
        <v>147</v>
      </c>
      <c r="F45" s="73">
        <f aca="true" t="shared" si="8" ref="F45:W45">SUM(F5:F43)</f>
        <v>15969966</v>
      </c>
      <c r="G45" s="73">
        <f t="shared" si="8"/>
        <v>14257483</v>
      </c>
      <c r="H45" s="73">
        <f t="shared" si="8"/>
        <v>15095536</v>
      </c>
      <c r="I45" s="73">
        <f t="shared" si="8"/>
        <v>40938898</v>
      </c>
      <c r="J45" s="73">
        <f>SUM(J5:J44)</f>
        <v>12083234</v>
      </c>
      <c r="K45" s="73"/>
      <c r="L45" s="73">
        <f t="shared" si="8"/>
        <v>13646299.333333332</v>
      </c>
      <c r="M45" s="73">
        <f t="shared" si="8"/>
        <v>15354824</v>
      </c>
      <c r="N45" s="73">
        <f t="shared" si="8"/>
        <v>14748476.799999999</v>
      </c>
      <c r="O45" s="73">
        <f>SUM(O5:O43)</f>
        <v>13936571</v>
      </c>
      <c r="P45" s="73" t="s">
        <v>142</v>
      </c>
      <c r="Q45" s="74">
        <f t="shared" si="8"/>
        <v>17405000</v>
      </c>
      <c r="R45" s="73">
        <f t="shared" si="8"/>
        <v>24391084</v>
      </c>
      <c r="S45" s="73">
        <f t="shared" si="8"/>
        <v>23873584</v>
      </c>
      <c r="T45" s="73">
        <f t="shared" si="8"/>
        <v>24848584</v>
      </c>
      <c r="U45" s="73">
        <f t="shared" si="8"/>
        <v>60097752</v>
      </c>
      <c r="V45" s="23">
        <f t="shared" si="8"/>
        <v>31705000</v>
      </c>
      <c r="W45" s="23">
        <f t="shared" si="8"/>
        <v>24701550.4</v>
      </c>
      <c r="X45" s="24"/>
      <c r="Y45" s="24"/>
    </row>
    <row r="46" spans="1:25" ht="12.75">
      <c r="A46" s="22"/>
      <c r="B46" s="25"/>
      <c r="C46" s="25"/>
      <c r="D46" s="25"/>
      <c r="E46" s="26"/>
      <c r="F46" s="25"/>
      <c r="G46" s="25"/>
      <c r="H46" s="25"/>
      <c r="I46" s="25"/>
      <c r="J46" s="27"/>
      <c r="K46" s="25"/>
      <c r="L46" s="88"/>
      <c r="M46" s="88"/>
      <c r="N46" s="87"/>
      <c r="O46" s="87"/>
      <c r="P46" s="19"/>
      <c r="Q46" s="28"/>
      <c r="R46" s="29"/>
      <c r="S46" s="29"/>
      <c r="T46" s="29"/>
      <c r="U46" s="27"/>
      <c r="V46" s="15"/>
      <c r="W46" s="15"/>
      <c r="X46" s="15"/>
      <c r="Y46" s="15"/>
    </row>
    <row r="47" spans="1:25" ht="12.75">
      <c r="A47" s="11"/>
      <c r="F47" s="12"/>
      <c r="G47" s="12"/>
      <c r="H47" s="12"/>
      <c r="I47" s="12"/>
      <c r="J47" s="30"/>
      <c r="K47" s="12"/>
      <c r="L47" s="12"/>
      <c r="M47" s="12"/>
      <c r="N47" s="30"/>
      <c r="O47" s="30"/>
      <c r="P47" s="31"/>
      <c r="Q47" s="32"/>
      <c r="R47" s="33"/>
      <c r="S47" s="33"/>
      <c r="T47" s="33"/>
      <c r="U47" s="30"/>
      <c r="V47" s="12"/>
      <c r="W47" s="12"/>
      <c r="X47" s="12"/>
      <c r="Y47" s="12"/>
    </row>
    <row r="48" spans="1:25" ht="12.75">
      <c r="A48" s="11"/>
      <c r="F48" s="12"/>
      <c r="G48" s="12"/>
      <c r="H48" s="12"/>
      <c r="I48" s="12"/>
      <c r="J48" s="30"/>
      <c r="K48" s="12"/>
      <c r="L48" s="12"/>
      <c r="M48" s="12"/>
      <c r="N48" s="30"/>
      <c r="O48" s="30"/>
      <c r="P48" s="31"/>
      <c r="Q48" s="32"/>
      <c r="R48" s="33"/>
      <c r="S48" s="33"/>
      <c r="T48" s="33"/>
      <c r="U48" s="30"/>
      <c r="V48" s="12"/>
      <c r="W48" s="12"/>
      <c r="X48" s="12"/>
      <c r="Y48" s="12"/>
    </row>
    <row r="49" spans="15:21" ht="12.75">
      <c r="O49" s="78"/>
      <c r="P49" s="4"/>
      <c r="Q49" s="34"/>
      <c r="R49" s="7"/>
      <c r="S49" s="7"/>
      <c r="T49" s="7"/>
      <c r="U49" s="5"/>
    </row>
    <row r="50" spans="15:21" ht="12.75">
      <c r="O50" s="78"/>
      <c r="P50" s="4"/>
      <c r="Q50" s="34"/>
      <c r="R50" s="7"/>
      <c r="S50" s="7"/>
      <c r="T50" s="7"/>
      <c r="U50" s="5"/>
    </row>
    <row r="51" spans="15:21" ht="12.75">
      <c r="O51" s="78"/>
      <c r="P51" s="4"/>
      <c r="Q51" s="34"/>
      <c r="R51" s="7"/>
      <c r="S51" s="7"/>
      <c r="T51" s="7"/>
      <c r="U51" s="5"/>
    </row>
    <row r="52" spans="15:21" ht="12.75">
      <c r="O52" s="78"/>
      <c r="P52" s="4"/>
      <c r="Q52" s="34"/>
      <c r="R52" s="7"/>
      <c r="S52" s="7"/>
      <c r="T52" s="7"/>
      <c r="U52" s="5"/>
    </row>
    <row r="53" spans="15:21" ht="12.75">
      <c r="O53" s="78"/>
      <c r="P53" s="4"/>
      <c r="Q53" s="34"/>
      <c r="R53" s="7"/>
      <c r="S53" s="7"/>
      <c r="T53" s="7"/>
      <c r="U53" s="5"/>
    </row>
    <row r="54" spans="15:21" ht="12.75">
      <c r="O54" s="78"/>
      <c r="P54" s="4"/>
      <c r="Q54" s="34"/>
      <c r="R54" s="7"/>
      <c r="S54" s="7"/>
      <c r="T54" s="7"/>
      <c r="U54" s="5"/>
    </row>
    <row r="55" spans="15:21" ht="12.75">
      <c r="O55" s="78"/>
      <c r="P55" s="4"/>
      <c r="Q55" s="34"/>
      <c r="R55" s="7"/>
      <c r="S55" s="7"/>
      <c r="T55" s="7"/>
      <c r="U55" s="5"/>
    </row>
    <row r="56" spans="15:21" ht="12.75">
      <c r="O56" s="78"/>
      <c r="P56" s="4"/>
      <c r="Q56" s="34"/>
      <c r="R56" s="7"/>
      <c r="S56" s="7"/>
      <c r="T56" s="7"/>
      <c r="U56" s="5"/>
    </row>
    <row r="57" spans="15:21" ht="12.75">
      <c r="O57" s="78"/>
      <c r="P57" s="4"/>
      <c r="Q57" s="34"/>
      <c r="R57" s="7"/>
      <c r="S57" s="7"/>
      <c r="T57" s="7"/>
      <c r="U57" s="5"/>
    </row>
    <row r="58" spans="15:21" ht="12.75">
      <c r="O58" s="78"/>
      <c r="P58" s="4"/>
      <c r="Q58" s="34"/>
      <c r="R58" s="7"/>
      <c r="S58" s="7"/>
      <c r="T58" s="7"/>
      <c r="U58" s="5"/>
    </row>
    <row r="59" spans="15:21" ht="12.75">
      <c r="O59" s="78"/>
      <c r="P59" s="4"/>
      <c r="Q59" s="34"/>
      <c r="R59" s="7"/>
      <c r="S59" s="7"/>
      <c r="T59" s="7"/>
      <c r="U59" s="5"/>
    </row>
    <row r="60" spans="15:21" ht="12.75">
      <c r="O60" s="78"/>
      <c r="P60" s="4"/>
      <c r="Q60" s="34"/>
      <c r="R60" s="7"/>
      <c r="S60" s="7"/>
      <c r="T60" s="7"/>
      <c r="U60" s="5"/>
    </row>
    <row r="61" spans="3:21" ht="12.75">
      <c r="C61" s="4"/>
      <c r="O61" s="78"/>
      <c r="P61" s="4"/>
      <c r="Q61" s="34"/>
      <c r="R61" s="7"/>
      <c r="S61" s="7"/>
      <c r="T61" s="7"/>
      <c r="U61" s="5"/>
    </row>
    <row r="62" spans="15:21" ht="12.75">
      <c r="O62" s="78"/>
      <c r="P62" s="4"/>
      <c r="Q62" s="34"/>
      <c r="R62" s="7"/>
      <c r="S62" s="7"/>
      <c r="T62" s="7"/>
      <c r="U62" s="5"/>
    </row>
    <row r="63" spans="15:21" ht="12.75">
      <c r="O63" s="78"/>
      <c r="P63" s="4"/>
      <c r="Q63" s="34"/>
      <c r="R63" s="7"/>
      <c r="S63" s="7"/>
      <c r="T63" s="7"/>
      <c r="U63" s="5"/>
    </row>
  </sheetData>
  <sheetProtection/>
  <mergeCells count="2">
    <mergeCell ref="J3:P3"/>
    <mergeCell ref="Q3:U3"/>
  </mergeCells>
  <printOptions/>
  <pageMargins left="0.4" right="0.4" top="0.5" bottom="0.5" header="0.4" footer="0.4"/>
  <pageSetup fitToHeight="0" fitToWidth="1" horizontalDpi="600" verticalDpi="600" orientation="landscape" paperSize="5" scale="85" r:id="rId1"/>
  <headerFooter alignWithMargins="0">
    <oddFooter>&amp;LAttachment 1 to Staff Decision Memorandum to Council dated June, 15, 2009 -- &amp;"Arial,Italic"Funding Recommendations for Projects in the Wildlife Category Review.&amp;R&amp;P</oddFooter>
  </headerFooter>
</worksheet>
</file>

<file path=xl/worksheets/sheet2.xml><?xml version="1.0" encoding="utf-8"?>
<worksheet xmlns="http://schemas.openxmlformats.org/spreadsheetml/2006/main" xmlns:r="http://schemas.openxmlformats.org/officeDocument/2006/relationships">
  <dimension ref="A1:C37"/>
  <sheetViews>
    <sheetView workbookViewId="0" topLeftCell="A1">
      <selection activeCell="A30" sqref="A30"/>
    </sheetView>
  </sheetViews>
  <sheetFormatPr defaultColWidth="9.140625" defaultRowHeight="12.75"/>
  <cols>
    <col min="1" max="1" width="10.00390625" style="0" bestFit="1" customWidth="1"/>
    <col min="2" max="2" width="11.28125" style="0" bestFit="1" customWidth="1"/>
  </cols>
  <sheetData>
    <row r="1" spans="1:3" ht="12.75">
      <c r="A1" t="s">
        <v>105</v>
      </c>
      <c r="B1" t="s">
        <v>106</v>
      </c>
      <c r="C1" t="s">
        <v>107</v>
      </c>
    </row>
    <row r="2" spans="1:3" ht="12.75">
      <c r="A2">
        <v>199009200</v>
      </c>
      <c r="B2" s="1"/>
      <c r="C2" t="s">
        <v>99</v>
      </c>
    </row>
    <row r="3" spans="1:3" ht="12.75">
      <c r="A3">
        <v>199106100</v>
      </c>
      <c r="B3" s="1">
        <v>219544</v>
      </c>
      <c r="C3" t="s">
        <v>100</v>
      </c>
    </row>
    <row r="4" spans="1:3" ht="12.75">
      <c r="A4">
        <v>199107800</v>
      </c>
      <c r="B4" s="1">
        <v>130921</v>
      </c>
      <c r="C4" t="s">
        <v>101</v>
      </c>
    </row>
    <row r="5" spans="1:3" ht="12.75">
      <c r="A5">
        <v>199204800</v>
      </c>
      <c r="B5" s="1"/>
      <c r="C5" t="s">
        <v>99</v>
      </c>
    </row>
    <row r="6" spans="1:3" ht="12.75">
      <c r="A6">
        <v>199205900</v>
      </c>
      <c r="B6" s="1">
        <v>93549</v>
      </c>
      <c r="C6" t="s">
        <v>100</v>
      </c>
    </row>
    <row r="7" spans="1:3" ht="12.75">
      <c r="A7">
        <v>199206100</v>
      </c>
      <c r="B7" s="1">
        <v>0</v>
      </c>
      <c r="C7" t="s">
        <v>102</v>
      </c>
    </row>
    <row r="8" spans="1:3" ht="12.75">
      <c r="A8">
        <v>199206102</v>
      </c>
      <c r="B8" s="1">
        <v>681990</v>
      </c>
      <c r="C8" t="s">
        <v>103</v>
      </c>
    </row>
    <row r="9" spans="1:3" ht="12.75">
      <c r="A9">
        <v>199206103</v>
      </c>
      <c r="B9" s="1">
        <v>673924</v>
      </c>
      <c r="C9" t="s">
        <v>100</v>
      </c>
    </row>
    <row r="10" spans="1:3" ht="12.75">
      <c r="A10">
        <v>199206105</v>
      </c>
      <c r="B10" s="1">
        <v>224443</v>
      </c>
      <c r="C10" t="s">
        <v>103</v>
      </c>
    </row>
    <row r="11" spans="1:3" ht="12.75">
      <c r="A11">
        <v>199206106</v>
      </c>
      <c r="B11" s="1">
        <v>418208</v>
      </c>
      <c r="C11" t="s">
        <v>103</v>
      </c>
    </row>
    <row r="12" spans="1:3" ht="12.75">
      <c r="A12">
        <v>199206800</v>
      </c>
      <c r="B12" s="1">
        <v>723968</v>
      </c>
      <c r="C12" t="s">
        <v>100</v>
      </c>
    </row>
    <row r="13" spans="1:3" ht="12.75">
      <c r="A13">
        <v>199404400</v>
      </c>
      <c r="B13" s="1">
        <v>255594</v>
      </c>
      <c r="C13" t="s">
        <v>100</v>
      </c>
    </row>
    <row r="14" spans="1:3" ht="12.75">
      <c r="A14">
        <v>199505700</v>
      </c>
      <c r="B14" s="1">
        <v>422260</v>
      </c>
      <c r="C14" t="s">
        <v>100</v>
      </c>
    </row>
    <row r="15" spans="1:3" ht="12.75">
      <c r="A15">
        <v>199505701</v>
      </c>
      <c r="B15" s="1">
        <v>22154</v>
      </c>
      <c r="C15" t="s">
        <v>100</v>
      </c>
    </row>
    <row r="16" spans="1:3" ht="12.75">
      <c r="A16">
        <v>199505702</v>
      </c>
      <c r="B16" s="1"/>
      <c r="C16" t="s">
        <v>99</v>
      </c>
    </row>
    <row r="17" spans="1:3" ht="12.75">
      <c r="A17">
        <v>199505703</v>
      </c>
      <c r="B17" s="1">
        <v>102500</v>
      </c>
      <c r="C17" t="s">
        <v>100</v>
      </c>
    </row>
    <row r="18" spans="1:3" ht="12.75">
      <c r="A18">
        <v>199506001</v>
      </c>
      <c r="B18" s="1"/>
      <c r="C18" t="s">
        <v>99</v>
      </c>
    </row>
    <row r="19" spans="1:3" ht="12.75">
      <c r="A19">
        <v>199608000</v>
      </c>
      <c r="B19" s="1">
        <v>426400</v>
      </c>
      <c r="C19" t="s">
        <v>100</v>
      </c>
    </row>
    <row r="20" spans="1:3" ht="12.75">
      <c r="A20">
        <v>199609401</v>
      </c>
      <c r="B20" s="1">
        <v>371378</v>
      </c>
      <c r="C20" t="s">
        <v>100</v>
      </c>
    </row>
    <row r="21" spans="1:3" ht="12.75">
      <c r="A21">
        <v>199800300</v>
      </c>
      <c r="B21" s="1">
        <v>295737</v>
      </c>
      <c r="C21" t="s">
        <v>100</v>
      </c>
    </row>
    <row r="22" spans="1:3" ht="12.75">
      <c r="A22">
        <v>199802200</v>
      </c>
      <c r="B22" s="1"/>
      <c r="C22" t="s">
        <v>99</v>
      </c>
    </row>
    <row r="23" spans="1:3" ht="12.75">
      <c r="A23">
        <v>200000900</v>
      </c>
      <c r="B23" s="1">
        <v>150511</v>
      </c>
      <c r="C23" t="s">
        <v>100</v>
      </c>
    </row>
    <row r="24" spans="1:3" ht="12.75">
      <c r="A24">
        <v>200001600</v>
      </c>
      <c r="B24" s="1">
        <v>381612</v>
      </c>
      <c r="C24" t="s">
        <v>100</v>
      </c>
    </row>
    <row r="25" spans="1:3" ht="12.75">
      <c r="A25">
        <v>200002100</v>
      </c>
      <c r="B25" s="1">
        <v>73544</v>
      </c>
      <c r="C25" t="s">
        <v>100</v>
      </c>
    </row>
    <row r="26" spans="1:3" ht="12.75">
      <c r="A26">
        <v>200002600</v>
      </c>
      <c r="B26" s="1"/>
      <c r="C26" t="s">
        <v>99</v>
      </c>
    </row>
    <row r="27" spans="1:3" ht="12.75">
      <c r="A27">
        <v>200002700</v>
      </c>
      <c r="B27" s="1">
        <v>332722</v>
      </c>
      <c r="C27" t="s">
        <v>100</v>
      </c>
    </row>
    <row r="28" spans="1:3" ht="12.75">
      <c r="A28">
        <v>200102700</v>
      </c>
      <c r="B28" s="1">
        <v>91225</v>
      </c>
      <c r="C28" t="s">
        <v>100</v>
      </c>
    </row>
    <row r="29" spans="1:3" ht="12.75">
      <c r="A29">
        <v>200201100</v>
      </c>
      <c r="B29" s="1">
        <v>717524</v>
      </c>
      <c r="C29" t="s">
        <v>100</v>
      </c>
    </row>
    <row r="30" spans="1:3" ht="12.75">
      <c r="A30">
        <v>200201400</v>
      </c>
      <c r="B30" s="1">
        <v>240624</v>
      </c>
      <c r="C30" t="s">
        <v>100</v>
      </c>
    </row>
    <row r="31" spans="1:3" ht="12.75">
      <c r="A31">
        <v>200301200</v>
      </c>
      <c r="B31" s="1">
        <v>259766</v>
      </c>
      <c r="C31" t="s">
        <v>100</v>
      </c>
    </row>
    <row r="32" spans="1:3" ht="12.75">
      <c r="A32">
        <v>200307200</v>
      </c>
      <c r="B32" s="1">
        <v>161777</v>
      </c>
      <c r="C32" t="s">
        <v>100</v>
      </c>
    </row>
    <row r="33" spans="1:3" ht="12.75">
      <c r="A33">
        <v>200600300</v>
      </c>
      <c r="B33" s="1">
        <v>170438</v>
      </c>
      <c r="C33" t="s">
        <v>100</v>
      </c>
    </row>
    <row r="34" spans="1:3" ht="12.75">
      <c r="A34">
        <v>200600400</v>
      </c>
      <c r="B34" s="1">
        <v>350456</v>
      </c>
      <c r="C34" t="s">
        <v>100</v>
      </c>
    </row>
    <row r="35" spans="1:3" ht="12.75">
      <c r="A35">
        <v>200600500</v>
      </c>
      <c r="B35" s="1">
        <v>154295</v>
      </c>
      <c r="C35" t="s">
        <v>100</v>
      </c>
    </row>
    <row r="36" spans="1:3" ht="12.75">
      <c r="A36">
        <v>200600600</v>
      </c>
      <c r="B36" s="1">
        <v>431247</v>
      </c>
      <c r="C36" t="s">
        <v>104</v>
      </c>
    </row>
    <row r="37" spans="1:3" ht="12.75">
      <c r="A37">
        <v>200800700</v>
      </c>
      <c r="B37" s="1">
        <v>225632</v>
      </c>
      <c r="C37" t="s">
        <v>100</v>
      </c>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2.75"/>
  <cols>
    <col min="1" max="1" width="14.57421875" style="0" customWidth="1"/>
    <col min="2" max="2" width="12.00390625" style="0" customWidth="1"/>
  </cols>
  <sheetData>
    <row r="1" spans="1:2" ht="12.75">
      <c r="A1" t="s">
        <v>105</v>
      </c>
      <c r="B1" s="2" t="s">
        <v>127</v>
      </c>
    </row>
    <row r="2" spans="1:2" ht="12.75">
      <c r="A2">
        <v>198805301</v>
      </c>
      <c r="B2" s="1">
        <v>14173332</v>
      </c>
    </row>
    <row r="3" spans="1:2" ht="12.75">
      <c r="A3">
        <v>198806400</v>
      </c>
      <c r="B3" s="1">
        <v>1100000</v>
      </c>
    </row>
    <row r="4" spans="1:2" ht="12.75">
      <c r="A4">
        <v>198811525</v>
      </c>
      <c r="B4" s="1">
        <v>6000</v>
      </c>
    </row>
    <row r="5" spans="1:2" ht="12.75">
      <c r="A5">
        <v>199202601</v>
      </c>
      <c r="B5" s="1">
        <v>934432</v>
      </c>
    </row>
    <row r="6" spans="1:2" ht="12.75">
      <c r="A6">
        <v>199206100</v>
      </c>
      <c r="B6" s="1">
        <v>6000000</v>
      </c>
    </row>
    <row r="7" spans="1:2" ht="12.75">
      <c r="A7">
        <v>199206800</v>
      </c>
      <c r="B7" s="1">
        <v>3000000</v>
      </c>
    </row>
    <row r="8" spans="1:2" ht="12.75">
      <c r="A8">
        <v>199306600</v>
      </c>
      <c r="B8" s="1">
        <v>1028518</v>
      </c>
    </row>
    <row r="9" spans="1:2" ht="12.75">
      <c r="A9">
        <v>199505700</v>
      </c>
      <c r="B9" s="1">
        <v>2500000</v>
      </c>
    </row>
    <row r="10" spans="1:2" ht="12.75">
      <c r="A10">
        <v>199505703</v>
      </c>
      <c r="B10" s="1">
        <v>2500000</v>
      </c>
    </row>
    <row r="11" spans="1:2" ht="12.75">
      <c r="A11">
        <v>200001600</v>
      </c>
      <c r="B11" s="1">
        <v>1500000</v>
      </c>
    </row>
    <row r="12" spans="1:2" ht="12.75">
      <c r="A12">
        <v>200200300</v>
      </c>
      <c r="B12" s="1">
        <v>5000000</v>
      </c>
    </row>
    <row r="13" spans="1:2" ht="12.75">
      <c r="A13">
        <v>200726000</v>
      </c>
      <c r="B13" s="1">
        <v>5432584</v>
      </c>
    </row>
    <row r="14" spans="1:2" ht="12.75">
      <c r="A14">
        <v>200739600</v>
      </c>
      <c r="B14" s="1">
        <v>917716</v>
      </c>
    </row>
    <row r="15" spans="1:2" ht="12.75">
      <c r="A15">
        <v>200739800</v>
      </c>
      <c r="B15" s="1">
        <v>1333481</v>
      </c>
    </row>
    <row r="16" spans="1:2" ht="12.75">
      <c r="A16">
        <v>200739900</v>
      </c>
      <c r="B16" s="1">
        <v>1000000</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Weist</dc:creator>
  <cp:keywords/>
  <dc:description/>
  <cp:lastModifiedBy>Trina Gerlack</cp:lastModifiedBy>
  <cp:lastPrinted>2009-06-16T22:19:46Z</cp:lastPrinted>
  <dcterms:created xsi:type="dcterms:W3CDTF">2009-03-27T16:44:55Z</dcterms:created>
  <dcterms:modified xsi:type="dcterms:W3CDTF">2009-06-16T22:19:48Z</dcterms:modified>
  <cp:category/>
  <cp:version/>
  <cp:contentType/>
  <cp:contentStatus/>
</cp:coreProperties>
</file>