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<sst xmlns="http://schemas.openxmlformats.org/spreadsheetml/2006/main" count="58" uniqueCount="58">
  <si>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Year 1</t>
  </si>
  <si>
    <t>Year 2</t>
  </si>
  <si>
    <t>Year 3</t>
  </si>
  <si>
    <t>Year 4</t>
  </si>
  <si>
    <t>Total</t>
  </si>
  <si>
    <t>MONITORING</t>
  </si>
  <si>
    <t>Temp. loggers (20)</t>
  </si>
  <si>
    <t>Sample bottles (60)</t>
  </si>
  <si>
    <t>TSS analysis (60/yr.)</t>
  </si>
  <si>
    <t>FC analysis (60/yr.)</t>
  </si>
  <si>
    <t>Soil analysis (54/yr.)</t>
  </si>
  <si>
    <t xml:space="preserve">  Total Monitoring</t>
  </si>
  <si>
    <t>FENCING</t>
  </si>
  <si>
    <t>Fence cost</t>
  </si>
  <si>
    <t>Fence maintenance</t>
  </si>
  <si>
    <t>Mileage &amp; Travel</t>
  </si>
  <si>
    <t xml:space="preserve">  Total Fencing</t>
  </si>
  <si>
    <t>RIPARIAN HABITAT COST</t>
  </si>
  <si>
    <t>Livestock Stream Crossing</t>
  </si>
  <si>
    <t>Seed</t>
  </si>
  <si>
    <t>Plant Control</t>
  </si>
  <si>
    <t>Revegetation</t>
  </si>
  <si>
    <t>Manager Salary &amp; Benefits</t>
  </si>
  <si>
    <t>TOTAL GRANT</t>
  </si>
  <si>
    <t>MATCHING</t>
  </si>
  <si>
    <t>Hendrix &amp; Szogi Salary/Benefits .10 FTE</t>
  </si>
  <si>
    <t>NYCD sampling services</t>
  </si>
  <si>
    <t>Total Matching</t>
  </si>
  <si>
    <t>Total Project</t>
  </si>
  <si>
    <t>Matching as percent of total project costs</t>
  </si>
  <si>
    <t>Laboratory Supplies</t>
  </si>
  <si>
    <t>PROJECT MANAGEMENT</t>
  </si>
  <si>
    <t>Hendrix &amp; Szogi Salary/Benefits .07 FTE</t>
  </si>
  <si>
    <t>TOTAL DIRECT COSTS</t>
  </si>
  <si>
    <t xml:space="preserve">  Total Raparian Habitat Cost</t>
  </si>
  <si>
    <t>INDIRECT COSTS @ 26% MTDC</t>
  </si>
  <si>
    <t xml:space="preserve">  Total Project Management</t>
  </si>
  <si>
    <t xml:space="preserve">*JD ATV gator </t>
  </si>
  <si>
    <t xml:space="preserve"> ATV Maintenance</t>
  </si>
  <si>
    <t>*Solar Pumps (3 @ $3000/unit)</t>
  </si>
  <si>
    <t>*Site Lease</t>
  </si>
  <si>
    <t xml:space="preserve">*Riparian Drill (Seeder) </t>
  </si>
  <si>
    <t>Drill Maintenance</t>
  </si>
  <si>
    <t>Livestock Water -- shallow wells</t>
  </si>
  <si>
    <t>EDUCATION EXPENSE:</t>
  </si>
  <si>
    <t xml:space="preserve">  meeting rooms, etc.</t>
  </si>
  <si>
    <t>Indirect Costs on above @ 26%</t>
  </si>
  <si>
    <t>Volunteer hours - Master Watershed Stewards</t>
  </si>
  <si>
    <t xml:space="preserve"> (Note: Items with * not subject to Indirect Cost)</t>
  </si>
  <si>
    <t>Office Exp. (phone, inc line chgs, paper, etc.)</t>
  </si>
  <si>
    <t>*Computer purchase</t>
  </si>
  <si>
    <t>Shallow Well (5) and analysis</t>
  </si>
  <si>
    <t>Aquatic and Entomological indicator analysis</t>
  </si>
  <si>
    <t xml:space="preserve">Field days, educational tours, buses, </t>
  </si>
  <si>
    <t>*Chargers solar/battery</t>
  </si>
  <si>
    <t>Year 5</t>
  </si>
  <si>
    <t>Site Donation</t>
  </si>
  <si>
    <t>GPS, Sat-Photo, Supplies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</si>
</sst>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44" fontId="0" fillId="0" borderId="1" xfId="0" applyNumberFormat="1" applyBorder="1" applyAlignment="1">
      <alignment/>
    </xf>
    <xf numFmtId="44" fontId="1" fillId="0" borderId="1" xfId="17" applyFont="1" applyBorder="1" applyAlignment="1">
      <alignment/>
    </xf>
    <xf numFmtId="44" fontId="1" fillId="0" borderId="0" xfId="17" applyFont="1" applyBorder="1" applyAlignment="1">
      <alignment/>
    </xf>
    <xf numFmtId="44" fontId="1" fillId="0" borderId="1" xfId="0" applyNumberFormat="1" applyFont="1" applyBorder="1" applyAlignment="1">
      <alignment/>
    </xf>
    <xf numFmtId="44" fontId="1" fillId="0" borderId="2" xfId="17" applyFont="1" applyBorder="1" applyAlignment="1">
      <alignment/>
    </xf>
    <xf numFmtId="10" fontId="0" fillId="0" borderId="0" xfId="19" applyNumberFormat="1" applyAlignment="1">
      <alignment/>
    </xf>
    <xf numFmtId="44" fontId="0" fillId="0" borderId="0" xfId="17" applyBorder="1" applyAlignment="1">
      <alignment/>
    </xf>
    <xf numFmtId="44" fontId="2" fillId="0" borderId="0" xfId="17" applyFont="1" applyAlignment="1">
      <alignment/>
    </xf>
    <xf numFmtId="44" fontId="0" fillId="0" borderId="3" xfId="17" applyBorder="1" applyAlignment="1">
      <alignment/>
    </xf>
    <xf numFmtId="4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B1">
      <selection activeCell="B63" sqref="B63"/>
    </sheetView>
  </sheetViews>
  <sheetFormatPr defaultColWidth="9.140625" defaultRowHeight="12.75"/>
  <cols>
    <col min="1" max="1" width="39.28125" style="0" bestFit="1" customWidth="1"/>
    <col min="2" max="2" width="12.421875" style="0" customWidth="1"/>
    <col min="3" max="6" width="12.28125" style="0" customWidth="1"/>
    <col min="7" max="7" width="13.8515625" style="0" customWidth="1"/>
  </cols>
  <sheetData>
    <row r="1" spans="1:7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55</v>
      </c>
      <c r="G1" s="2" t="s">
        <v>4</v>
      </c>
    </row>
    <row r="3" spans="1:7" ht="12.75">
      <c r="A3" s="3" t="s">
        <v>12</v>
      </c>
      <c r="B3" s="5"/>
      <c r="C3" s="5"/>
      <c r="D3" s="5"/>
      <c r="E3" s="5"/>
      <c r="F3" s="5"/>
      <c r="G3" s="5"/>
    </row>
    <row r="4" spans="1:7" ht="12.75">
      <c r="A4" t="s">
        <v>13</v>
      </c>
      <c r="B4" s="5">
        <v>8000</v>
      </c>
      <c r="C4" s="5">
        <v>1000</v>
      </c>
      <c r="D4" s="5">
        <v>1000</v>
      </c>
      <c r="E4" s="5">
        <v>1000</v>
      </c>
      <c r="F4" s="5">
        <v>1000</v>
      </c>
      <c r="G4" s="5">
        <f aca="true" t="shared" si="0" ref="G4:G9">SUM(B4:F4)</f>
        <v>12000</v>
      </c>
    </row>
    <row r="5" spans="1:7" ht="12.75">
      <c r="A5" t="s">
        <v>54</v>
      </c>
      <c r="B5" s="5">
        <v>2000</v>
      </c>
      <c r="C5" s="5">
        <v>0</v>
      </c>
      <c r="D5" s="5">
        <v>800</v>
      </c>
      <c r="E5" s="5">
        <v>0</v>
      </c>
      <c r="F5" s="5">
        <v>0</v>
      </c>
      <c r="G5" s="5">
        <f t="shared" si="0"/>
        <v>2800</v>
      </c>
    </row>
    <row r="6" spans="1:7" ht="12.75">
      <c r="A6" t="s">
        <v>37</v>
      </c>
      <c r="B6" s="5">
        <v>8000</v>
      </c>
      <c r="C6" s="5">
        <v>0</v>
      </c>
      <c r="D6" s="5">
        <v>0</v>
      </c>
      <c r="E6" s="5">
        <v>0</v>
      </c>
      <c r="F6" s="5">
        <v>0</v>
      </c>
      <c r="G6" s="5">
        <f t="shared" si="0"/>
        <v>8000</v>
      </c>
    </row>
    <row r="7" spans="1:7" ht="12.75">
      <c r="A7" t="s">
        <v>38</v>
      </c>
      <c r="B7" s="5">
        <v>0</v>
      </c>
      <c r="C7" s="5">
        <v>300</v>
      </c>
      <c r="D7" s="5">
        <v>300</v>
      </c>
      <c r="E7" s="5">
        <v>300</v>
      </c>
      <c r="F7" s="5">
        <v>300</v>
      </c>
      <c r="G7" s="5">
        <f t="shared" si="0"/>
        <v>1200</v>
      </c>
    </row>
    <row r="8" spans="1:7" ht="12.75">
      <c r="A8" t="s">
        <v>14</v>
      </c>
      <c r="B8" s="5">
        <v>500</v>
      </c>
      <c r="C8" s="5">
        <v>1500</v>
      </c>
      <c r="D8" s="5">
        <v>2000</v>
      </c>
      <c r="E8" s="5">
        <v>1000</v>
      </c>
      <c r="F8" s="5">
        <v>2000</v>
      </c>
      <c r="G8" s="5">
        <f t="shared" si="0"/>
        <v>7000</v>
      </c>
    </row>
    <row r="9" spans="1:7" ht="12.75">
      <c r="A9" t="s">
        <v>15</v>
      </c>
      <c r="B9" s="6">
        <v>5000</v>
      </c>
      <c r="C9" s="6">
        <v>5000</v>
      </c>
      <c r="D9" s="6">
        <v>5000</v>
      </c>
      <c r="E9" s="6">
        <v>5000</v>
      </c>
      <c r="F9" s="6">
        <v>5000</v>
      </c>
      <c r="G9" s="6">
        <f t="shared" si="0"/>
        <v>25000</v>
      </c>
    </row>
    <row r="10" spans="1:7" ht="12.75">
      <c r="A10" t="s">
        <v>16</v>
      </c>
      <c r="B10" s="6">
        <f aca="true" t="shared" si="1" ref="B10:G10">SUM(B4:B9)</f>
        <v>23500</v>
      </c>
      <c r="C10" s="6">
        <f t="shared" si="1"/>
        <v>7800</v>
      </c>
      <c r="D10" s="6">
        <f t="shared" si="1"/>
        <v>9100</v>
      </c>
      <c r="E10" s="6">
        <f t="shared" si="1"/>
        <v>7300</v>
      </c>
      <c r="F10" s="6">
        <f t="shared" si="1"/>
        <v>8300</v>
      </c>
      <c r="G10" s="6">
        <f t="shared" si="1"/>
        <v>56000</v>
      </c>
    </row>
    <row r="11" spans="2:7" ht="12.75">
      <c r="B11" s="5"/>
      <c r="C11" s="5"/>
      <c r="D11" s="5"/>
      <c r="E11" s="5"/>
      <c r="F11" s="5"/>
      <c r="G11" s="5"/>
    </row>
    <row r="12" ht="12.75">
      <c r="A12" s="3" t="s">
        <v>17</v>
      </c>
    </row>
    <row r="13" spans="1:7" ht="12.75">
      <c r="A13" t="s">
        <v>18</v>
      </c>
      <c r="B13" s="5">
        <v>800</v>
      </c>
      <c r="C13" s="5">
        <v>400</v>
      </c>
      <c r="D13" s="5">
        <v>400</v>
      </c>
      <c r="E13" s="5">
        <v>400</v>
      </c>
      <c r="F13" s="5">
        <v>400</v>
      </c>
      <c r="G13" s="5">
        <f>SUM(B13:F13)</f>
        <v>2400</v>
      </c>
    </row>
    <row r="14" spans="1:7" ht="12.75">
      <c r="A14" t="s">
        <v>43</v>
      </c>
      <c r="B14" s="5">
        <v>2000</v>
      </c>
      <c r="C14" s="5">
        <v>1000</v>
      </c>
      <c r="D14" s="5">
        <v>1000</v>
      </c>
      <c r="E14" s="5">
        <v>1000</v>
      </c>
      <c r="F14" s="5">
        <v>1000</v>
      </c>
      <c r="G14" s="5">
        <f aca="true" t="shared" si="2" ref="G14:G20">SUM(B14:F14)</f>
        <v>6000</v>
      </c>
    </row>
    <row r="15" spans="1:7" ht="12.75">
      <c r="A15" t="s">
        <v>39</v>
      </c>
      <c r="B15" s="5">
        <v>6000</v>
      </c>
      <c r="C15" s="5"/>
      <c r="D15" s="5">
        <v>3000</v>
      </c>
      <c r="E15" s="5"/>
      <c r="F15" s="5"/>
      <c r="G15" s="5">
        <f t="shared" si="2"/>
        <v>9000</v>
      </c>
    </row>
    <row r="16" spans="1:7" ht="12.75">
      <c r="A16" t="s">
        <v>40</v>
      </c>
      <c r="B16" s="5">
        <v>5000</v>
      </c>
      <c r="C16" s="5">
        <v>5000</v>
      </c>
      <c r="D16" s="5">
        <v>5000</v>
      </c>
      <c r="E16" s="5">
        <v>5000</v>
      </c>
      <c r="F16" s="5">
        <v>5000</v>
      </c>
      <c r="G16" s="5">
        <f t="shared" si="2"/>
        <v>25000</v>
      </c>
    </row>
    <row r="17" spans="1:7" ht="12.75">
      <c r="A17" t="s">
        <v>41</v>
      </c>
      <c r="B17" s="5">
        <v>10500</v>
      </c>
      <c r="C17" s="5">
        <v>0</v>
      </c>
      <c r="D17" s="5">
        <v>0</v>
      </c>
      <c r="E17" s="5">
        <v>0</v>
      </c>
      <c r="F17" s="5">
        <v>0</v>
      </c>
      <c r="G17" s="5">
        <f t="shared" si="2"/>
        <v>10500</v>
      </c>
    </row>
    <row r="18" spans="1:7" ht="12.75">
      <c r="A18" t="s">
        <v>42</v>
      </c>
      <c r="B18" s="5"/>
      <c r="C18" s="5">
        <v>500</v>
      </c>
      <c r="D18" s="5">
        <v>500</v>
      </c>
      <c r="E18" s="5">
        <v>500</v>
      </c>
      <c r="F18" s="5">
        <v>500</v>
      </c>
      <c r="G18" s="5">
        <f t="shared" si="2"/>
        <v>2000</v>
      </c>
    </row>
    <row r="19" spans="1:7" ht="12.75">
      <c r="A19" t="s">
        <v>19</v>
      </c>
      <c r="B19" s="5">
        <v>1000</v>
      </c>
      <c r="C19" s="5">
        <v>1000</v>
      </c>
      <c r="D19" s="5">
        <v>500</v>
      </c>
      <c r="E19" s="5">
        <v>500</v>
      </c>
      <c r="F19" s="5">
        <v>500</v>
      </c>
      <c r="G19" s="5">
        <f t="shared" si="2"/>
        <v>3500</v>
      </c>
    </row>
    <row r="20" spans="1:7" ht="12.75">
      <c r="A20" t="s">
        <v>20</v>
      </c>
      <c r="B20" s="5">
        <v>500</v>
      </c>
      <c r="C20" s="5">
        <v>200</v>
      </c>
      <c r="D20" s="5">
        <v>200</v>
      </c>
      <c r="E20" s="5">
        <v>100</v>
      </c>
      <c r="F20" s="5">
        <v>100</v>
      </c>
      <c r="G20" s="5">
        <f t="shared" si="2"/>
        <v>1100</v>
      </c>
    </row>
    <row r="21" spans="1:7" ht="12.75">
      <c r="A21" t="s">
        <v>21</v>
      </c>
      <c r="B21" s="6">
        <v>1000</v>
      </c>
      <c r="C21" s="6">
        <v>1000</v>
      </c>
      <c r="D21" s="6">
        <v>500</v>
      </c>
      <c r="E21" s="6">
        <v>500</v>
      </c>
      <c r="F21" s="6"/>
      <c r="G21" s="6">
        <f>SUM(B21:F21)</f>
        <v>3000</v>
      </c>
    </row>
    <row r="22" spans="1:7" ht="12.75">
      <c r="A22" t="s">
        <v>34</v>
      </c>
      <c r="B22" s="15">
        <f aca="true" t="shared" si="3" ref="B22:G22">SUM(B13:B21)</f>
        <v>26800</v>
      </c>
      <c r="C22" s="15">
        <f t="shared" si="3"/>
        <v>9100</v>
      </c>
      <c r="D22" s="15">
        <f t="shared" si="3"/>
        <v>11100</v>
      </c>
      <c r="E22" s="15">
        <f t="shared" si="3"/>
        <v>8000</v>
      </c>
      <c r="F22" s="15">
        <f t="shared" si="3"/>
        <v>7500</v>
      </c>
      <c r="G22" s="15">
        <f t="shared" si="3"/>
        <v>62500</v>
      </c>
    </row>
    <row r="23" spans="2:7" ht="12.75">
      <c r="B23" s="5"/>
      <c r="C23" s="5"/>
      <c r="D23" s="5"/>
      <c r="E23" s="5"/>
      <c r="F23" s="5"/>
      <c r="G23" s="5"/>
    </row>
    <row r="24" spans="1:6" ht="12.75">
      <c r="A24" s="3" t="s">
        <v>5</v>
      </c>
      <c r="B24" s="4"/>
      <c r="C24" s="4"/>
      <c r="D24" s="4"/>
      <c r="E24" s="4"/>
      <c r="F24" s="4"/>
    </row>
    <row r="25" spans="1:7" ht="12.75">
      <c r="A25" t="s">
        <v>6</v>
      </c>
      <c r="B25" s="5">
        <v>1800</v>
      </c>
      <c r="C25" s="5"/>
      <c r="D25" s="5"/>
      <c r="E25" s="5"/>
      <c r="F25" s="5"/>
      <c r="G25" s="5">
        <f aca="true" t="shared" si="4" ref="G25:G32">SUM(B25:F25)</f>
        <v>1800</v>
      </c>
    </row>
    <row r="26" spans="1:7" ht="12.75">
      <c r="A26" t="s">
        <v>7</v>
      </c>
      <c r="B26" s="5">
        <v>120</v>
      </c>
      <c r="C26" s="5">
        <v>120</v>
      </c>
      <c r="D26" s="5">
        <v>120</v>
      </c>
      <c r="E26" s="5">
        <v>120</v>
      </c>
      <c r="F26" s="5">
        <v>120</v>
      </c>
      <c r="G26" s="5">
        <f t="shared" si="4"/>
        <v>600</v>
      </c>
    </row>
    <row r="27" spans="1:7" ht="12.75">
      <c r="A27" t="s">
        <v>8</v>
      </c>
      <c r="B27" s="5">
        <v>1800</v>
      </c>
      <c r="C27" s="5">
        <v>1800</v>
      </c>
      <c r="D27" s="5">
        <v>1800</v>
      </c>
      <c r="E27" s="5">
        <v>1900</v>
      </c>
      <c r="F27" s="5">
        <v>1800</v>
      </c>
      <c r="G27" s="5">
        <f t="shared" si="4"/>
        <v>9100</v>
      </c>
    </row>
    <row r="28" spans="1:7" ht="12.75">
      <c r="A28" t="s">
        <v>9</v>
      </c>
      <c r="B28" s="5">
        <v>1320</v>
      </c>
      <c r="C28" s="5">
        <v>1320</v>
      </c>
      <c r="D28" s="5">
        <v>1400</v>
      </c>
      <c r="E28" s="5">
        <v>1400</v>
      </c>
      <c r="F28" s="5">
        <v>1400</v>
      </c>
      <c r="G28" s="5">
        <f t="shared" si="4"/>
        <v>6840</v>
      </c>
    </row>
    <row r="29" spans="1:7" ht="12.75">
      <c r="A29" t="s">
        <v>10</v>
      </c>
      <c r="B29" s="13">
        <v>1350</v>
      </c>
      <c r="C29" s="13">
        <v>1350</v>
      </c>
      <c r="D29" s="13">
        <v>1350</v>
      </c>
      <c r="E29" s="13">
        <v>1350</v>
      </c>
      <c r="F29" s="13">
        <v>1350</v>
      </c>
      <c r="G29" s="5">
        <f t="shared" si="4"/>
        <v>6750</v>
      </c>
    </row>
    <row r="30" spans="1:7" ht="12.75">
      <c r="A30" t="s">
        <v>51</v>
      </c>
      <c r="B30" s="5">
        <v>2500</v>
      </c>
      <c r="C30" s="5">
        <v>2500</v>
      </c>
      <c r="D30" s="5">
        <v>800</v>
      </c>
      <c r="E30" s="5">
        <v>800</v>
      </c>
      <c r="F30" s="5">
        <v>800</v>
      </c>
      <c r="G30" s="5">
        <f t="shared" si="4"/>
        <v>7400</v>
      </c>
    </row>
    <row r="31" spans="1:7" ht="12.75">
      <c r="A31" t="s">
        <v>52</v>
      </c>
      <c r="B31" s="5">
        <v>2000</v>
      </c>
      <c r="C31" s="5">
        <v>1000</v>
      </c>
      <c r="D31" s="5">
        <v>1000</v>
      </c>
      <c r="E31" s="5">
        <v>1000</v>
      </c>
      <c r="F31" s="5">
        <v>1000</v>
      </c>
      <c r="G31" s="5">
        <f t="shared" si="4"/>
        <v>6000</v>
      </c>
    </row>
    <row r="32" spans="1:7" ht="12.75">
      <c r="A32" t="s">
        <v>30</v>
      </c>
      <c r="B32" s="6">
        <v>1000</v>
      </c>
      <c r="C32" s="6">
        <v>1000</v>
      </c>
      <c r="D32" s="6">
        <v>1000</v>
      </c>
      <c r="E32" s="6">
        <v>1000</v>
      </c>
      <c r="F32" s="6">
        <v>1000</v>
      </c>
      <c r="G32" s="6">
        <f t="shared" si="4"/>
        <v>5000</v>
      </c>
    </row>
    <row r="33" spans="1:7" ht="12.75">
      <c r="A33" t="s">
        <v>11</v>
      </c>
      <c r="B33" s="7">
        <f aca="true" t="shared" si="5" ref="B33:G33">SUM(B25:B32)</f>
        <v>11890</v>
      </c>
      <c r="C33" s="7">
        <f t="shared" si="5"/>
        <v>9090</v>
      </c>
      <c r="D33" s="7">
        <f t="shared" si="5"/>
        <v>7470</v>
      </c>
      <c r="E33" s="6">
        <f t="shared" si="5"/>
        <v>7570</v>
      </c>
      <c r="F33" s="6">
        <f t="shared" si="5"/>
        <v>7470</v>
      </c>
      <c r="G33" s="6">
        <f t="shared" si="5"/>
        <v>43490</v>
      </c>
    </row>
    <row r="34" spans="2:7" ht="12.75">
      <c r="B34" s="16"/>
      <c r="C34" s="16"/>
      <c r="D34" s="16"/>
      <c r="E34" s="13"/>
      <c r="F34" s="13"/>
      <c r="G34" s="13"/>
    </row>
    <row r="35" spans="1:7" ht="12.75">
      <c r="A35" s="3" t="s">
        <v>44</v>
      </c>
      <c r="B35" s="5"/>
      <c r="C35" s="5"/>
      <c r="D35" s="5"/>
      <c r="E35" s="5"/>
      <c r="F35" s="5"/>
      <c r="G35" s="13"/>
    </row>
    <row r="36" spans="1:7" ht="12.75">
      <c r="A36" t="s">
        <v>53</v>
      </c>
      <c r="B36" s="6">
        <v>2000</v>
      </c>
      <c r="C36" s="6">
        <v>3000</v>
      </c>
      <c r="D36" s="6">
        <v>3000</v>
      </c>
      <c r="E36" s="6">
        <v>3000</v>
      </c>
      <c r="F36" s="6">
        <v>3000</v>
      </c>
      <c r="G36" s="6">
        <f>SUM(B36:F36)</f>
        <v>14000</v>
      </c>
    </row>
    <row r="37" spans="1:7" ht="12.75">
      <c r="A37" t="s">
        <v>45</v>
      </c>
      <c r="B37" s="5"/>
      <c r="C37" s="5"/>
      <c r="D37" s="5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1:7" s="3" customFormat="1" ht="12.75">
      <c r="A39" s="3" t="s">
        <v>31</v>
      </c>
      <c r="B39" s="14"/>
      <c r="C39" s="14"/>
      <c r="D39" s="14"/>
      <c r="E39" s="14"/>
      <c r="F39" s="14"/>
      <c r="G39" s="14"/>
    </row>
    <row r="40" spans="1:7" ht="12.75">
      <c r="A40" t="s">
        <v>22</v>
      </c>
      <c r="B40" s="5">
        <v>38495</v>
      </c>
      <c r="C40" s="5">
        <v>41575</v>
      </c>
      <c r="D40" s="5">
        <v>44900</v>
      </c>
      <c r="E40" s="5">
        <v>48493</v>
      </c>
      <c r="F40" s="5">
        <f>ROUND((E40*1.08),0)</f>
        <v>52372</v>
      </c>
      <c r="G40" s="5">
        <f>SUM(B40:F40)</f>
        <v>225835</v>
      </c>
    </row>
    <row r="41" spans="1:7" ht="12.75">
      <c r="A41" t="s">
        <v>32</v>
      </c>
      <c r="B41" s="5">
        <f>3943+4599</f>
        <v>8542</v>
      </c>
      <c r="C41" s="5">
        <f>4101+4783</f>
        <v>8884</v>
      </c>
      <c r="D41" s="5">
        <f>4265+4974</f>
        <v>9239</v>
      </c>
      <c r="E41" s="5">
        <f>4435+5173</f>
        <v>9608</v>
      </c>
      <c r="F41" s="5">
        <f>ROUND((E41*1.04),0)</f>
        <v>9992</v>
      </c>
      <c r="G41" s="5">
        <f>SUM(B41:F41)</f>
        <v>46265</v>
      </c>
    </row>
    <row r="42" spans="1:7" ht="12.75">
      <c r="A42" t="s">
        <v>49</v>
      </c>
      <c r="B42" s="5">
        <v>3200</v>
      </c>
      <c r="C42" s="5">
        <v>4000</v>
      </c>
      <c r="D42" s="5">
        <v>4000</v>
      </c>
      <c r="E42" s="5">
        <v>4000</v>
      </c>
      <c r="F42" s="5">
        <v>4000</v>
      </c>
      <c r="G42" s="5">
        <f>SUM(B42:F42)</f>
        <v>19200</v>
      </c>
    </row>
    <row r="43" spans="1:7" ht="12.75">
      <c r="A43" t="s">
        <v>50</v>
      </c>
      <c r="B43" s="5">
        <v>2500</v>
      </c>
      <c r="C43" s="5"/>
      <c r="D43" s="5"/>
      <c r="E43" s="5"/>
      <c r="F43" s="5"/>
      <c r="G43" s="5">
        <f>SUM(B43:F43)</f>
        <v>2500</v>
      </c>
    </row>
    <row r="44" spans="1:7" ht="12.75">
      <c r="A44" t="s">
        <v>57</v>
      </c>
      <c r="B44" s="5">
        <v>5000</v>
      </c>
      <c r="C44" s="5">
        <v>4000</v>
      </c>
      <c r="D44" s="5">
        <v>5500</v>
      </c>
      <c r="E44" s="5">
        <v>4000</v>
      </c>
      <c r="F44" s="5">
        <v>4000</v>
      </c>
      <c r="G44" s="5">
        <f>SUM(B44:F44)</f>
        <v>22500</v>
      </c>
    </row>
    <row r="45" spans="2:7" ht="12.75">
      <c r="B45" s="6"/>
      <c r="C45" s="6"/>
      <c r="D45" s="6"/>
      <c r="E45" s="6"/>
      <c r="F45" s="6"/>
      <c r="G45" s="6"/>
    </row>
    <row r="46" spans="1:7" ht="12.75">
      <c r="A46" t="s">
        <v>36</v>
      </c>
      <c r="B46" s="6">
        <f aca="true" t="shared" si="6" ref="B46:G46">SUM(B40:B45)</f>
        <v>57737</v>
      </c>
      <c r="C46" s="6">
        <f t="shared" si="6"/>
        <v>58459</v>
      </c>
      <c r="D46" s="6">
        <f t="shared" si="6"/>
        <v>63639</v>
      </c>
      <c r="E46" s="6">
        <f t="shared" si="6"/>
        <v>66101</v>
      </c>
      <c r="F46" s="6">
        <f t="shared" si="6"/>
        <v>70364</v>
      </c>
      <c r="G46" s="6">
        <f t="shared" si="6"/>
        <v>316300</v>
      </c>
    </row>
    <row r="47" spans="2:7" ht="12.75">
      <c r="B47" s="13"/>
      <c r="C47" s="13"/>
      <c r="D47" s="13"/>
      <c r="E47" s="13"/>
      <c r="F47" s="13"/>
      <c r="G47" s="13"/>
    </row>
    <row r="48" spans="1:7" ht="12.75">
      <c r="A48" t="s">
        <v>33</v>
      </c>
      <c r="B48" s="13">
        <f>B10+B22+B33+B36+B46</f>
        <v>121927</v>
      </c>
      <c r="C48" s="13">
        <f>C10+C22+C33+C36+C46</f>
        <v>87449</v>
      </c>
      <c r="D48" s="13">
        <f>D10+D22+D33+D36+D46</f>
        <v>94309</v>
      </c>
      <c r="E48" s="13">
        <f>E10+E22+E33+E36+E46</f>
        <v>91971</v>
      </c>
      <c r="F48" s="13">
        <f>F10+F22+F33+F36+F46</f>
        <v>96634</v>
      </c>
      <c r="G48" s="5">
        <f>SUM(B48:F48)</f>
        <v>492290</v>
      </c>
    </row>
    <row r="49" spans="1:7" ht="12.75">
      <c r="A49" t="s">
        <v>35</v>
      </c>
      <c r="B49" s="6">
        <f>ROUND(((B48-B5-B6-B15-B16-B17-B43)*0.26),0)</f>
        <v>22861</v>
      </c>
      <c r="C49" s="6">
        <f>ROUND(((C48-C5-C6-C15-C16-C17-C43)*0.26),0)</f>
        <v>21437</v>
      </c>
      <c r="D49" s="6">
        <f>ROUND(((D48-D5-D6-D15-D16-D17-D43)*0.26),0)</f>
        <v>22232</v>
      </c>
      <c r="E49" s="6">
        <f>ROUND(((E48-E5-E6-E15-E16-E17-E43)*0.26),0)</f>
        <v>22612</v>
      </c>
      <c r="F49" s="6">
        <f>ROUND(((F48-F5-F6-F15-F16-F17-F43)*0.26),0)</f>
        <v>23825</v>
      </c>
      <c r="G49" s="6">
        <f>SUM(B49:F49)</f>
        <v>112967</v>
      </c>
    </row>
    <row r="50" spans="1:7" ht="12.75">
      <c r="A50" t="s">
        <v>48</v>
      </c>
      <c r="B50" s="5"/>
      <c r="C50" s="5"/>
      <c r="D50" s="5"/>
      <c r="E50" s="5"/>
      <c r="F50" s="5"/>
      <c r="G50" s="5"/>
    </row>
    <row r="51" spans="1:7" s="1" customFormat="1" ht="12.75">
      <c r="A51" s="1" t="s">
        <v>23</v>
      </c>
      <c r="B51" s="8">
        <f>SUM(B48:B50)</f>
        <v>144788</v>
      </c>
      <c r="C51" s="8">
        <f>SUM(C48:C50)</f>
        <v>108886</v>
      </c>
      <c r="D51" s="8">
        <f>SUM(D48:D50)</f>
        <v>116541</v>
      </c>
      <c r="E51" s="8">
        <f>SUM(E48:E50)</f>
        <v>114583</v>
      </c>
      <c r="F51" s="8">
        <f>SUM(F48:F50)</f>
        <v>120459</v>
      </c>
      <c r="G51" s="8">
        <f>SUM(B51:F51)</f>
        <v>605257</v>
      </c>
    </row>
    <row r="52" spans="2:7" s="1" customFormat="1" ht="12.75">
      <c r="B52" s="9"/>
      <c r="C52" s="9"/>
      <c r="D52" s="9"/>
      <c r="E52" s="9"/>
      <c r="F52" s="9"/>
      <c r="G52" s="9"/>
    </row>
    <row r="53" spans="1:7" s="1" customFormat="1" ht="12.75">
      <c r="A53" s="3" t="s">
        <v>24</v>
      </c>
      <c r="B53" s="9"/>
      <c r="C53" s="9"/>
      <c r="D53" s="9"/>
      <c r="E53" s="9"/>
      <c r="F53" s="9"/>
      <c r="G53" s="9"/>
    </row>
    <row r="54" spans="1:7" ht="12.75">
      <c r="A54" t="s">
        <v>25</v>
      </c>
      <c r="B54" s="5">
        <f>5633+6570</f>
        <v>12203</v>
      </c>
      <c r="C54" s="5">
        <f>5859+6833</f>
        <v>12692</v>
      </c>
      <c r="D54" s="5">
        <f>6093+7106</f>
        <v>13199</v>
      </c>
      <c r="E54" s="5">
        <f>6637+7390</f>
        <v>14027</v>
      </c>
      <c r="F54" s="5">
        <f>ROUND((E54*1.04),0)</f>
        <v>14588</v>
      </c>
      <c r="G54" s="5">
        <f>SUM(B54:F54)</f>
        <v>66709</v>
      </c>
    </row>
    <row r="55" spans="1:7" ht="12.75">
      <c r="A55" t="s">
        <v>46</v>
      </c>
      <c r="B55" s="5">
        <f>ROUND((B54*0.26),0)</f>
        <v>3173</v>
      </c>
      <c r="C55" s="5">
        <f>ROUND((C54*0.26),0)</f>
        <v>3300</v>
      </c>
      <c r="D55" s="5">
        <f>ROUND((D54*0.26),0)</f>
        <v>3432</v>
      </c>
      <c r="E55" s="5">
        <f>ROUND((E54*0.26),0)</f>
        <v>3647</v>
      </c>
      <c r="F55" s="5">
        <f>ROUND((F54*0.26),0)</f>
        <v>3793</v>
      </c>
      <c r="G55" s="5">
        <f>SUM(B55:F55)</f>
        <v>17345</v>
      </c>
    </row>
    <row r="56" spans="1:7" ht="12.75">
      <c r="A56" t="s">
        <v>47</v>
      </c>
      <c r="B56" s="5">
        <v>5000</v>
      </c>
      <c r="C56" s="5">
        <v>5000</v>
      </c>
      <c r="D56" s="5">
        <v>5000</v>
      </c>
      <c r="E56" s="5">
        <v>5000</v>
      </c>
      <c r="F56" s="5">
        <v>5000</v>
      </c>
      <c r="G56" s="5">
        <f>SUM(B56:F56)</f>
        <v>25000</v>
      </c>
    </row>
    <row r="57" spans="1:7" ht="12.75">
      <c r="A57" t="s">
        <v>56</v>
      </c>
      <c r="B57" s="5">
        <v>10000</v>
      </c>
      <c r="C57" s="5">
        <v>10000</v>
      </c>
      <c r="D57" s="5">
        <v>10000</v>
      </c>
      <c r="E57" s="5">
        <v>10000</v>
      </c>
      <c r="F57" s="5">
        <v>10000</v>
      </c>
      <c r="G57" s="5">
        <f>SUM(B57:F57)</f>
        <v>50000</v>
      </c>
    </row>
    <row r="58" spans="1:7" ht="12.75">
      <c r="A58" t="s">
        <v>26</v>
      </c>
      <c r="B58" s="6">
        <v>10000</v>
      </c>
      <c r="C58" s="6">
        <v>10000</v>
      </c>
      <c r="D58" s="6">
        <v>10000</v>
      </c>
      <c r="E58" s="6">
        <v>10000</v>
      </c>
      <c r="F58" s="6">
        <v>10000</v>
      </c>
      <c r="G58" s="6">
        <f>SUM(B58:F58)</f>
        <v>50000</v>
      </c>
    </row>
    <row r="59" spans="1:7" s="1" customFormat="1" ht="12.75">
      <c r="A59" s="1" t="s">
        <v>27</v>
      </c>
      <c r="B59" s="10">
        <f aca="true" t="shared" si="7" ref="B59:G59">SUM(B54:B58)</f>
        <v>40376</v>
      </c>
      <c r="C59" s="10">
        <f t="shared" si="7"/>
        <v>40992</v>
      </c>
      <c r="D59" s="10">
        <f t="shared" si="7"/>
        <v>41631</v>
      </c>
      <c r="E59" s="10">
        <f t="shared" si="7"/>
        <v>42674</v>
      </c>
      <c r="F59" s="10">
        <f t="shared" si="7"/>
        <v>43381</v>
      </c>
      <c r="G59" s="10">
        <f t="shared" si="7"/>
        <v>209054</v>
      </c>
    </row>
    <row r="61" spans="1:7" s="1" customFormat="1" ht="13.5" thickBot="1">
      <c r="A61" s="1" t="s">
        <v>28</v>
      </c>
      <c r="B61" s="11">
        <f aca="true" t="shared" si="8" ref="B61:G61">B51+B59</f>
        <v>185164</v>
      </c>
      <c r="C61" s="11">
        <f t="shared" si="8"/>
        <v>149878</v>
      </c>
      <c r="D61" s="11">
        <f t="shared" si="8"/>
        <v>158172</v>
      </c>
      <c r="E61" s="11">
        <f t="shared" si="8"/>
        <v>157257</v>
      </c>
      <c r="F61" s="11">
        <f t="shared" si="8"/>
        <v>163840</v>
      </c>
      <c r="G61" s="11">
        <f t="shared" si="8"/>
        <v>814311</v>
      </c>
    </row>
    <row r="62" ht="13.5" thickTop="1"/>
    <row r="63" spans="1:7" ht="12.75">
      <c r="A63" t="s">
        <v>29</v>
      </c>
      <c r="B63" s="12"/>
      <c r="C63" s="12"/>
      <c r="D63" s="12"/>
      <c r="E63" s="12"/>
      <c r="F63" s="12"/>
      <c r="G63" s="12">
        <f>G59/G61</f>
        <v>0.25672501046897317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 Heitter</dc:creator>
  <cp:keywords/>
  <dc:description/>
  <cp:lastModifiedBy>System Administrator</cp:lastModifiedBy>
  <cp:lastPrinted>2000-08-13T20:19:04Z</cp:lastPrinted>
  <dcterms:created xsi:type="dcterms:W3CDTF">2000-07-28T21:08:31Z</dcterms:created>
  <dcterms:modified xsi:type="dcterms:W3CDTF">2002-08-23T22:04:46Z</dcterms:modified>
  <cp:category/>
  <cp:version/>
  <cp:contentType/>
  <cp:contentStatus/>
</cp:coreProperties>
</file>