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9180" windowHeight="4308" activeTab="0"/>
  </bookViews>
  <sheets>
    <sheet name="CRITFC" sheetId="1" r:id="rId1"/>
    <sheet name="Subcontracts" sheetId="2" r:id="rId2"/>
  </sheets>
  <definedNames>
    <definedName name="_xlnm.Print_Area" localSheetId="0">'CRITFC'!$A$4:$J$62</definedName>
    <definedName name="_xlnm.Print_Area" localSheetId="1">'Subcontracts'!$A$1:$I$52</definedName>
  </definedNames>
  <calcPr fullCalcOnLoad="1"/>
</workbook>
</file>

<file path=xl/sharedStrings.xml><?xml version="1.0" encoding="utf-8"?>
<sst xmlns="http://schemas.openxmlformats.org/spreadsheetml/2006/main" count="188" uniqueCount="106">
  <si>
    <t>COST</t>
  </si>
  <si>
    <t>/mo.</t>
  </si>
  <si>
    <t>@</t>
  </si>
  <si>
    <t>/day</t>
  </si>
  <si>
    <t xml:space="preserve">       Subtotal Supplies</t>
  </si>
  <si>
    <t>Lodging</t>
  </si>
  <si>
    <t>/nite</t>
  </si>
  <si>
    <t>/ea</t>
  </si>
  <si>
    <t>/mi</t>
  </si>
  <si>
    <t>Subtotal Services</t>
  </si>
  <si>
    <t>Subtotal Regular</t>
  </si>
  <si>
    <t>of D</t>
  </si>
  <si>
    <t>Qnty</t>
  </si>
  <si>
    <t>Unit Cost</t>
  </si>
  <si>
    <t>Unit</t>
  </si>
  <si>
    <t>A.</t>
  </si>
  <si>
    <t>PERSONNEL</t>
  </si>
  <si>
    <t>POV Mileage</t>
  </si>
  <si>
    <t>B.</t>
  </si>
  <si>
    <t>TRAVEL</t>
  </si>
  <si>
    <t>Benefits</t>
  </si>
  <si>
    <t>C.</t>
  </si>
  <si>
    <t>SERVICES AND SUPPLIES</t>
  </si>
  <si>
    <t>Supplies:</t>
  </si>
  <si>
    <t>Regular Staff:</t>
  </si>
  <si>
    <t>Services (O&amp;M):</t>
  </si>
  <si>
    <t>Per diem</t>
  </si>
  <si>
    <t>Copying, photo services</t>
  </si>
  <si>
    <t>D.</t>
  </si>
  <si>
    <t>E.</t>
  </si>
  <si>
    <t>F.</t>
  </si>
  <si>
    <t>G.</t>
  </si>
  <si>
    <t>H.</t>
  </si>
  <si>
    <t>DIRECT COST (Sum of Items A-C)</t>
  </si>
  <si>
    <t>NON-EXPENDABLE EQUIPMENT</t>
  </si>
  <si>
    <t xml:space="preserve">INDIRECT COST </t>
  </si>
  <si>
    <t xml:space="preserve">SUBCONTRACTS </t>
  </si>
  <si>
    <t xml:space="preserve">TOTAL PROJECT COST </t>
  </si>
  <si>
    <t>Yakama Nation</t>
  </si>
  <si>
    <t>regular</t>
  </si>
  <si>
    <t>mo.</t>
  </si>
  <si>
    <t>nite</t>
  </si>
  <si>
    <t>day</t>
  </si>
  <si>
    <t>mi.</t>
  </si>
  <si>
    <t xml:space="preserve">ea  </t>
  </si>
  <si>
    <t>Fishery Technician III</t>
  </si>
  <si>
    <t>Subtotal Salaries</t>
  </si>
  <si>
    <t>Feed</t>
  </si>
  <si>
    <t>lb</t>
  </si>
  <si>
    <t>Formalin</t>
  </si>
  <si>
    <t>mo</t>
  </si>
  <si>
    <t>/mo</t>
  </si>
  <si>
    <t>Fringe Benefits</t>
  </si>
  <si>
    <t>GSA mileage</t>
  </si>
  <si>
    <t>Vehicles</t>
  </si>
  <si>
    <t>Fishery Scientist (Hatch)</t>
  </si>
  <si>
    <t>ea.</t>
  </si>
  <si>
    <t>Frozen krill</t>
  </si>
  <si>
    <t>case</t>
  </si>
  <si>
    <t>Moore Clarke Kelt feed</t>
  </si>
  <si>
    <t>TRAVEL - PER DIEM</t>
  </si>
  <si>
    <t>ELECTRICITY</t>
  </si>
  <si>
    <t>I.</t>
  </si>
  <si>
    <t>Senior Scientist (Talbot)</t>
  </si>
  <si>
    <t>GSA lease</t>
  </si>
  <si>
    <t>Dipnets</t>
  </si>
  <si>
    <t>Aerartors</t>
  </si>
  <si>
    <t>Crowder</t>
  </si>
  <si>
    <t>Fabricated</t>
  </si>
  <si>
    <t>Fiberglass repair</t>
  </si>
  <si>
    <t>Digital scale</t>
  </si>
  <si>
    <t xml:space="preserve">Tank Cover </t>
  </si>
  <si>
    <t>Dissolved oxygen meter</t>
  </si>
  <si>
    <t>Misc. PVC pipe, Valves, glue</t>
  </si>
  <si>
    <t>Paint</t>
  </si>
  <si>
    <t>gal</t>
  </si>
  <si>
    <t xml:space="preserve">Chemicals Ivomec, oxy-tet,vitamin </t>
  </si>
  <si>
    <t>DIRECT COST (Sum of Items A-D)</t>
  </si>
  <si>
    <t>INDIRECT COST 19.5% of E</t>
  </si>
  <si>
    <t>(pro rata 15% share of average monthly power costs) 10 mo @$250.mo.</t>
  </si>
  <si>
    <t>CTUIR</t>
  </si>
  <si>
    <t>Nez Perce</t>
  </si>
  <si>
    <t>CTCIR</t>
  </si>
  <si>
    <t>ABI 3730 DNA sequencer with 6x upgrade</t>
  </si>
  <si>
    <t>Thermocylers</t>
  </si>
  <si>
    <t>each</t>
  </si>
  <si>
    <t>Consumables for genetic analysis of 4000 samples</t>
  </si>
  <si>
    <t>Pipettes / misc supplies</t>
  </si>
  <si>
    <t>Lead Geneticist</t>
  </si>
  <si>
    <t>Jr. Geneticist</t>
  </si>
  <si>
    <t>Technician</t>
  </si>
  <si>
    <t>Shipping of samples</t>
  </si>
  <si>
    <t>PITT tags</t>
  </si>
  <si>
    <t xml:space="preserve">** Assuming a $130,000 cost share with BPA Project 2001-046 </t>
  </si>
  <si>
    <t>1st Year</t>
  </si>
  <si>
    <t>2nd Year</t>
  </si>
  <si>
    <t>Costs</t>
  </si>
  <si>
    <t>Airfare</t>
  </si>
  <si>
    <t xml:space="preserve">fights </t>
  </si>
  <si>
    <t>Weir</t>
  </si>
  <si>
    <t>Screw Trap</t>
  </si>
  <si>
    <t>Fishery Scientist</t>
  </si>
  <si>
    <t>Circular tank</t>
  </si>
  <si>
    <t>Each Subcontractor</t>
  </si>
  <si>
    <t>CTWSR</t>
  </si>
  <si>
    <t xml:space="preserve">CRITFC  BPA  2003  - Kelt Reproductive Study RFS Proposal# 014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</si>
</sst>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#,##0.0"/>
    <numFmt numFmtId="166" formatCode="0.0"/>
    <numFmt numFmtId="167" formatCode="&quot;$&quot;#,##0.000\ ;\(&quot;$&quot;#,##0.000\)"/>
    <numFmt numFmtId="168" formatCode="&quot;$&quot;#,##0.00\ ;\(&quot;$&quot;#,##0.00\)"/>
    <numFmt numFmtId="169" formatCode="&quot;$&quot;#,##0.0\ ;\(&quot;$&quot;#,##0.0\)"/>
    <numFmt numFmtId="170" formatCode="0.0%"/>
    <numFmt numFmtId="171" formatCode="&quot;$&quot;#,##0"/>
    <numFmt numFmtId="172" formatCode="0.000%"/>
    <numFmt numFmtId="173" formatCode="_(* #,##0.0_);_(* \(#,##0.0\);_(* &quot;-&quot;??_);_(@_)"/>
    <numFmt numFmtId="174" formatCode="#,##0.000"/>
    <numFmt numFmtId="175" formatCode="_(* #,##0_);_(* \(#,##0\);_(* &quot;-&quot;??_);_(@_)"/>
    <numFmt numFmtId="176" formatCode="&quot;$&quot;#,##0.000_);[Red]\(&quot;$&quot;#,##0.000\)"/>
    <numFmt numFmtId="177" formatCode="&quot;$&quot;#,##0.00"/>
  </numFmts>
  <fonts count="10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4" fontId="1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17" applyAlignment="1">
      <alignment/>
    </xf>
    <xf numFmtId="164" fontId="0" fillId="0" borderId="0" xfId="0" applyNumberFormat="1" applyAlignment="1">
      <alignment/>
    </xf>
    <xf numFmtId="164" fontId="0" fillId="0" borderId="0" xfId="20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43" fontId="0" fillId="0" borderId="0" xfId="15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17" applyNumberFormat="1" applyAlignment="1">
      <alignment/>
    </xf>
    <xf numFmtId="168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3" fontId="2" fillId="0" borderId="0" xfId="17" applyFont="1" applyAlignment="1">
      <alignment/>
    </xf>
    <xf numFmtId="164" fontId="2" fillId="0" borderId="0" xfId="20" applyFont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3" fontId="4" fillId="2" borderId="0" xfId="17" applyFont="1" applyFill="1" applyAlignment="1">
      <alignment/>
    </xf>
    <xf numFmtId="164" fontId="3" fillId="2" borderId="0" xfId="0" applyNumberFormat="1" applyFont="1" applyFill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2" xfId="0" applyNumberFormat="1" applyFont="1" applyBorder="1" applyAlignment="1">
      <alignment/>
    </xf>
    <xf numFmtId="0" fontId="0" fillId="0" borderId="0" xfId="0" applyAlignment="1">
      <alignment horizontal="left"/>
    </xf>
    <xf numFmtId="170" fontId="3" fillId="2" borderId="0" xfId="15" applyNumberFormat="1" applyFont="1" applyFill="1" applyAlignment="1">
      <alignment/>
    </xf>
    <xf numFmtId="43" fontId="4" fillId="2" borderId="0" xfId="15" applyFont="1" applyFill="1" applyAlignment="1">
      <alignment/>
    </xf>
    <xf numFmtId="170" fontId="2" fillId="0" borderId="0" xfId="23" applyNumberFormat="1" applyFont="1" applyAlignment="1">
      <alignment/>
    </xf>
    <xf numFmtId="0" fontId="5" fillId="0" borderId="0" xfId="0" applyFont="1" applyAlignment="1">
      <alignment/>
    </xf>
    <xf numFmtId="14" fontId="1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3" fillId="2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6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8" fontId="0" fillId="0" borderId="0" xfId="0" applyNumberFormat="1" applyAlignment="1">
      <alignment/>
    </xf>
    <xf numFmtId="10" fontId="4" fillId="2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0" fontId="3" fillId="0" borderId="0" xfId="15" applyNumberFormat="1" applyFont="1" applyFill="1" applyAlignment="1">
      <alignment/>
    </xf>
    <xf numFmtId="0" fontId="6" fillId="0" borderId="0" xfId="0" applyFont="1" applyFill="1" applyAlignment="1">
      <alignment/>
    </xf>
    <xf numFmtId="171" fontId="0" fillId="0" borderId="0" xfId="0" applyNumberFormat="1" applyAlignment="1">
      <alignment/>
    </xf>
    <xf numFmtId="3" fontId="0" fillId="0" borderId="0" xfId="17" applyAlignment="1">
      <alignment/>
    </xf>
    <xf numFmtId="3" fontId="0" fillId="0" borderId="0" xfId="17" applyFont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171" fontId="0" fillId="0" borderId="0" xfId="0" applyNumberFormat="1" applyFont="1" applyFill="1" applyAlignment="1">
      <alignment/>
    </xf>
    <xf numFmtId="177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6" fontId="4" fillId="2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</cellXfs>
  <cellStyles count="10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75" zoomScaleNormal="75" workbookViewId="0" topLeftCell="A1">
      <selection activeCell="C14" sqref="C14"/>
    </sheetView>
  </sheetViews>
  <sheetFormatPr defaultColWidth="9.140625" defaultRowHeight="12.75"/>
  <cols>
    <col min="1" max="1" width="3.7109375" style="0" customWidth="1"/>
    <col min="2" max="2" width="4.28125" style="0" customWidth="1"/>
    <col min="3" max="3" width="27.7109375" style="0" customWidth="1"/>
    <col min="4" max="4" width="7.140625" style="0" bestFit="1" customWidth="1"/>
    <col min="5" max="5" width="10.140625" style="0" customWidth="1"/>
    <col min="6" max="6" width="3.57421875" style="0" customWidth="1"/>
    <col min="8" max="8" width="7.7109375" style="0" bestFit="1" customWidth="1"/>
    <col min="9" max="9" width="11.57421875" style="0" customWidth="1"/>
    <col min="10" max="10" width="12.140625" style="0" bestFit="1" customWidth="1"/>
  </cols>
  <sheetData>
    <row r="1" spans="1:10" ht="15">
      <c r="A1" s="32" t="s">
        <v>105</v>
      </c>
      <c r="B1" s="1"/>
      <c r="J1" s="33">
        <v>37721</v>
      </c>
    </row>
    <row r="2" spans="9:10" ht="12.75">
      <c r="I2" s="57" t="s">
        <v>96</v>
      </c>
      <c r="J2" s="58"/>
    </row>
    <row r="3" spans="2:10" ht="12.75">
      <c r="B3" s="2"/>
      <c r="C3" s="2"/>
      <c r="D3" s="19" t="s">
        <v>12</v>
      </c>
      <c r="E3" s="19" t="s">
        <v>14</v>
      </c>
      <c r="F3" s="19"/>
      <c r="G3" s="59" t="s">
        <v>13</v>
      </c>
      <c r="H3" s="59"/>
      <c r="I3" s="19" t="s">
        <v>94</v>
      </c>
      <c r="J3" s="20" t="s">
        <v>95</v>
      </c>
    </row>
    <row r="4" spans="1:10" ht="12.75">
      <c r="A4" s="21" t="s">
        <v>15</v>
      </c>
      <c r="B4" s="21" t="s">
        <v>16</v>
      </c>
      <c r="C4" s="22"/>
      <c r="D4" s="23"/>
      <c r="E4" s="22"/>
      <c r="F4" s="22"/>
      <c r="G4" s="22"/>
      <c r="H4" s="22"/>
      <c r="I4" s="24">
        <f>SUM(I12,I14)</f>
        <v>85183.07</v>
      </c>
      <c r="J4" s="24">
        <f>SUM(J12,J14)</f>
        <v>227706.715</v>
      </c>
    </row>
    <row r="5" spans="2:10" ht="12.75">
      <c r="B5" s="11" t="s">
        <v>24</v>
      </c>
      <c r="D5" s="3"/>
      <c r="J5" s="4"/>
    </row>
    <row r="6" spans="2:10" ht="12.75">
      <c r="B6" s="11"/>
      <c r="D6" s="3"/>
      <c r="J6" s="4"/>
    </row>
    <row r="7" spans="2:10" ht="12.75">
      <c r="B7" s="11"/>
      <c r="C7" t="s">
        <v>90</v>
      </c>
      <c r="D7" s="3">
        <v>18</v>
      </c>
      <c r="E7" t="s">
        <v>40</v>
      </c>
      <c r="F7" t="s">
        <v>2</v>
      </c>
      <c r="G7" s="46">
        <v>2000</v>
      </c>
      <c r="H7" t="s">
        <v>1</v>
      </c>
      <c r="I7">
        <f>0*G7</f>
        <v>0</v>
      </c>
      <c r="J7" s="4">
        <f>G7*D7</f>
        <v>36000</v>
      </c>
    </row>
    <row r="8" spans="2:10" ht="12.75">
      <c r="B8" s="11"/>
      <c r="C8" t="s">
        <v>89</v>
      </c>
      <c r="D8" s="3">
        <v>12</v>
      </c>
      <c r="E8" t="s">
        <v>40</v>
      </c>
      <c r="F8" t="s">
        <v>2</v>
      </c>
      <c r="G8" s="46">
        <v>3334</v>
      </c>
      <c r="H8" t="s">
        <v>1</v>
      </c>
      <c r="I8">
        <f>0*G8</f>
        <v>0</v>
      </c>
      <c r="J8" s="4">
        <f>G8*D8</f>
        <v>40008</v>
      </c>
    </row>
    <row r="9" spans="2:10" ht="12.75">
      <c r="B9" s="11"/>
      <c r="C9" t="s">
        <v>88</v>
      </c>
      <c r="D9" s="3">
        <v>8</v>
      </c>
      <c r="E9" t="s">
        <v>40</v>
      </c>
      <c r="F9" t="s">
        <v>2</v>
      </c>
      <c r="G9" s="46">
        <v>4625</v>
      </c>
      <c r="H9" t="s">
        <v>1</v>
      </c>
      <c r="I9" s="46">
        <f>1*G9</f>
        <v>4625</v>
      </c>
      <c r="J9" s="4">
        <f>G9*D9</f>
        <v>37000</v>
      </c>
    </row>
    <row r="10" spans="3:10" ht="12.75">
      <c r="C10" s="28" t="s">
        <v>55</v>
      </c>
      <c r="D10" s="12">
        <v>9</v>
      </c>
      <c r="E10" t="s">
        <v>40</v>
      </c>
      <c r="F10" t="s">
        <v>2</v>
      </c>
      <c r="G10" s="5">
        <v>4804</v>
      </c>
      <c r="H10" t="s">
        <v>1</v>
      </c>
      <c r="I10" s="53">
        <f>D10*G10</f>
        <v>43236</v>
      </c>
      <c r="J10" s="4">
        <f>G10*D10</f>
        <v>43236</v>
      </c>
    </row>
    <row r="11" spans="3:10" ht="12.75">
      <c r="C11" s="28" t="s">
        <v>63</v>
      </c>
      <c r="D11" s="12">
        <v>3</v>
      </c>
      <c r="E11" t="s">
        <v>40</v>
      </c>
      <c r="F11" t="s">
        <v>2</v>
      </c>
      <c r="G11" s="5">
        <v>5639</v>
      </c>
      <c r="H11" t="s">
        <v>1</v>
      </c>
      <c r="I11" s="53">
        <f>D11*G11</f>
        <v>16917</v>
      </c>
      <c r="J11" s="17">
        <f>G11*D11</f>
        <v>16917</v>
      </c>
    </row>
    <row r="12" spans="4:10" ht="12.75">
      <c r="D12" s="15"/>
      <c r="E12" s="18" t="s">
        <v>10</v>
      </c>
      <c r="F12" s="18"/>
      <c r="G12" s="16"/>
      <c r="H12" s="11"/>
      <c r="I12" s="14">
        <f>SUM(I7:I11)</f>
        <v>64778</v>
      </c>
      <c r="J12" s="14">
        <f>SUM(J7:J11)</f>
        <v>173161</v>
      </c>
    </row>
    <row r="13" spans="4:10" ht="6" customHeight="1">
      <c r="D13" s="3"/>
      <c r="J13" s="4"/>
    </row>
    <row r="14" spans="3:10" ht="12.75">
      <c r="C14" s="28"/>
      <c r="E14" s="11" t="s">
        <v>20</v>
      </c>
      <c r="F14" s="11" t="s">
        <v>2</v>
      </c>
      <c r="G14" s="31">
        <v>0.315</v>
      </c>
      <c r="H14" s="11" t="s">
        <v>39</v>
      </c>
      <c r="I14" s="25">
        <f>I12*G14</f>
        <v>20405.07</v>
      </c>
      <c r="J14" s="25">
        <f>J12*G14</f>
        <v>54545.715000000004</v>
      </c>
    </row>
    <row r="15" ht="12.75">
      <c r="J15" s="4"/>
    </row>
    <row r="16" spans="1:10" ht="12.75">
      <c r="A16" s="21" t="s">
        <v>18</v>
      </c>
      <c r="B16" s="21" t="s">
        <v>19</v>
      </c>
      <c r="C16" s="22"/>
      <c r="D16" s="22"/>
      <c r="E16" s="22"/>
      <c r="F16" s="22"/>
      <c r="G16" s="22"/>
      <c r="H16" s="22"/>
      <c r="I16" s="24">
        <f>SUM(I18:I26)</f>
        <v>7908</v>
      </c>
      <c r="J16" s="24">
        <f>SUM(J18:J26)</f>
        <v>7908</v>
      </c>
    </row>
    <row r="18" spans="3:10" ht="12.75">
      <c r="C18" t="s">
        <v>26</v>
      </c>
      <c r="D18" s="3">
        <v>26</v>
      </c>
      <c r="E18" t="s">
        <v>42</v>
      </c>
      <c r="F18" t="s">
        <v>2</v>
      </c>
      <c r="G18" s="4">
        <v>30</v>
      </c>
      <c r="H18" t="s">
        <v>3</v>
      </c>
      <c r="I18" s="4">
        <f>D18*G18</f>
        <v>780</v>
      </c>
      <c r="J18" s="4">
        <f>G18*D18</f>
        <v>780</v>
      </c>
    </row>
    <row r="19" spans="3:10" ht="12.75">
      <c r="C19" t="s">
        <v>5</v>
      </c>
      <c r="D19" s="3">
        <v>12</v>
      </c>
      <c r="E19" t="s">
        <v>41</v>
      </c>
      <c r="F19" t="s">
        <v>2</v>
      </c>
      <c r="G19" s="4">
        <v>60</v>
      </c>
      <c r="H19" t="s">
        <v>6</v>
      </c>
      <c r="I19" s="4">
        <f aca="true" t="shared" si="0" ref="I19:I24">D19*G19</f>
        <v>720</v>
      </c>
      <c r="J19" s="4">
        <f>G19*D19</f>
        <v>720</v>
      </c>
    </row>
    <row r="20" spans="2:10" ht="12.75">
      <c r="B20" t="s">
        <v>54</v>
      </c>
      <c r="D20" s="3"/>
      <c r="G20" s="4"/>
      <c r="I20" s="4"/>
      <c r="J20" s="4"/>
    </row>
    <row r="21" spans="3:10" ht="12.75">
      <c r="C21" t="s">
        <v>64</v>
      </c>
      <c r="D21">
        <v>12</v>
      </c>
      <c r="E21" t="s">
        <v>50</v>
      </c>
      <c r="F21" t="s">
        <v>2</v>
      </c>
      <c r="G21" s="4">
        <v>333</v>
      </c>
      <c r="H21" t="s">
        <v>51</v>
      </c>
      <c r="I21" s="4">
        <f t="shared" si="0"/>
        <v>3996</v>
      </c>
      <c r="J21" s="4">
        <f>D21*G21</f>
        <v>3996</v>
      </c>
    </row>
    <row r="22" spans="3:10" ht="12.75">
      <c r="C22" t="s">
        <v>53</v>
      </c>
      <c r="D22">
        <v>3000</v>
      </c>
      <c r="E22" t="s">
        <v>43</v>
      </c>
      <c r="F22" t="s">
        <v>2</v>
      </c>
      <c r="G22" s="13">
        <v>0.16</v>
      </c>
      <c r="H22" t="s">
        <v>8</v>
      </c>
      <c r="I22" s="4">
        <f t="shared" si="0"/>
        <v>480</v>
      </c>
      <c r="J22" s="4">
        <f>D22*G22</f>
        <v>480</v>
      </c>
    </row>
    <row r="23" spans="3:10" ht="12.75">
      <c r="C23" t="s">
        <v>17</v>
      </c>
      <c r="D23">
        <v>1200</v>
      </c>
      <c r="E23" t="s">
        <v>43</v>
      </c>
      <c r="F23" t="s">
        <v>2</v>
      </c>
      <c r="G23" s="7">
        <v>0.36</v>
      </c>
      <c r="H23" t="s">
        <v>8</v>
      </c>
      <c r="I23" s="4">
        <f t="shared" si="0"/>
        <v>432</v>
      </c>
      <c r="J23" s="17">
        <f>D23*G23</f>
        <v>432</v>
      </c>
    </row>
    <row r="24" spans="3:10" ht="12.75">
      <c r="C24" t="s">
        <v>97</v>
      </c>
      <c r="D24">
        <v>6</v>
      </c>
      <c r="E24" t="s">
        <v>98</v>
      </c>
      <c r="F24" t="s">
        <v>2</v>
      </c>
      <c r="G24" s="7">
        <v>250</v>
      </c>
      <c r="H24" t="s">
        <v>7</v>
      </c>
      <c r="I24" s="4">
        <f t="shared" si="0"/>
        <v>1500</v>
      </c>
      <c r="J24" s="17">
        <f>D24*G24</f>
        <v>1500</v>
      </c>
    </row>
    <row r="25" spans="7:10" ht="12.75">
      <c r="G25" s="7"/>
      <c r="J25" s="17"/>
    </row>
    <row r="26" spans="7:10" ht="12.75">
      <c r="G26" s="7"/>
      <c r="J26" s="17"/>
    </row>
    <row r="27" spans="1:10" ht="12.75">
      <c r="A27" s="21" t="s">
        <v>21</v>
      </c>
      <c r="B27" s="21" t="s">
        <v>22</v>
      </c>
      <c r="C27" s="21"/>
      <c r="D27" s="21"/>
      <c r="E27" s="21"/>
      <c r="F27" s="21"/>
      <c r="G27" s="21"/>
      <c r="H27" s="21"/>
      <c r="I27" s="37">
        <f>I34+I39</f>
        <v>2810</v>
      </c>
      <c r="J27" s="37">
        <f>J34+J39</f>
        <v>215360</v>
      </c>
    </row>
    <row r="28" ht="7.5" customHeight="1">
      <c r="J28" s="4"/>
    </row>
    <row r="29" spans="2:10" ht="12.75">
      <c r="B29" s="11" t="s">
        <v>23</v>
      </c>
      <c r="J29" s="4"/>
    </row>
    <row r="30" spans="3:10" ht="12.75">
      <c r="C30" s="28" t="s">
        <v>86</v>
      </c>
      <c r="D30" s="3"/>
      <c r="G30" s="4"/>
      <c r="I30">
        <v>0</v>
      </c>
      <c r="J30" s="4">
        <v>175000</v>
      </c>
    </row>
    <row r="31" spans="3:10" ht="12.75">
      <c r="C31" s="28" t="s">
        <v>87</v>
      </c>
      <c r="D31" s="3">
        <v>1</v>
      </c>
      <c r="E31" t="s">
        <v>44</v>
      </c>
      <c r="F31" t="s">
        <v>2</v>
      </c>
      <c r="G31" s="4">
        <v>30000</v>
      </c>
      <c r="H31" t="s">
        <v>7</v>
      </c>
      <c r="I31">
        <v>0</v>
      </c>
      <c r="J31" s="4">
        <f>ROUND(G31*D31,0)</f>
        <v>30000</v>
      </c>
    </row>
    <row r="32" spans="3:10" ht="12.75">
      <c r="C32" s="28" t="s">
        <v>92</v>
      </c>
      <c r="D32" s="3">
        <v>4000</v>
      </c>
      <c r="E32" t="s">
        <v>44</v>
      </c>
      <c r="F32" t="s">
        <v>2</v>
      </c>
      <c r="G32" s="52">
        <v>2.25</v>
      </c>
      <c r="H32" t="s">
        <v>7</v>
      </c>
      <c r="I32" s="52">
        <f>1000*G32</f>
        <v>2250</v>
      </c>
      <c r="J32" s="4">
        <f>D32*G32</f>
        <v>9000</v>
      </c>
    </row>
    <row r="33" ht="12" customHeight="1">
      <c r="J33" s="17"/>
    </row>
    <row r="34" spans="4:10" ht="12.75">
      <c r="D34" s="11"/>
      <c r="E34" s="18" t="s">
        <v>4</v>
      </c>
      <c r="F34" s="18"/>
      <c r="G34" s="11"/>
      <c r="H34" s="11"/>
      <c r="I34" s="14">
        <f>SUM(I30:I32)</f>
        <v>2250</v>
      </c>
      <c r="J34" s="14">
        <f>SUM(J30:J32)</f>
        <v>214000</v>
      </c>
    </row>
    <row r="35" ht="7.5" customHeight="1">
      <c r="J35" s="4"/>
    </row>
    <row r="36" spans="2:10" ht="12.75">
      <c r="B36" s="11" t="s">
        <v>25</v>
      </c>
      <c r="G36" s="4"/>
      <c r="J36" s="4"/>
    </row>
    <row r="37" spans="3:10" ht="12.75">
      <c r="C37" t="s">
        <v>27</v>
      </c>
      <c r="D37">
        <v>12</v>
      </c>
      <c r="E37" t="s">
        <v>40</v>
      </c>
      <c r="F37" t="s">
        <v>2</v>
      </c>
      <c r="G37" s="6">
        <v>30</v>
      </c>
      <c r="H37" t="s">
        <v>1</v>
      </c>
      <c r="I37" s="4">
        <f>D37*G37</f>
        <v>360</v>
      </c>
      <c r="J37" s="17">
        <f>ROUND(G37*D37,0)</f>
        <v>360</v>
      </c>
    </row>
    <row r="38" spans="3:10" ht="12.75">
      <c r="C38" t="s">
        <v>91</v>
      </c>
      <c r="G38" s="6"/>
      <c r="I38" s="46">
        <v>200</v>
      </c>
      <c r="J38" s="17">
        <v>1000</v>
      </c>
    </row>
    <row r="39" spans="3:10" ht="12.75">
      <c r="C39" s="18"/>
      <c r="D39" s="26"/>
      <c r="E39" s="18" t="s">
        <v>9</v>
      </c>
      <c r="F39" s="18"/>
      <c r="G39" s="11"/>
      <c r="H39" s="11"/>
      <c r="I39" s="27">
        <f>SUM(I37:I38)</f>
        <v>560</v>
      </c>
      <c r="J39" s="27">
        <f>SUM(J37:J38)</f>
        <v>1360</v>
      </c>
    </row>
    <row r="40" ht="12.75">
      <c r="J40" s="4"/>
    </row>
    <row r="41" spans="1:10" ht="12.75">
      <c r="A41" s="21" t="s">
        <v>28</v>
      </c>
      <c r="B41" s="21" t="s">
        <v>33</v>
      </c>
      <c r="C41" s="21"/>
      <c r="D41" s="21"/>
      <c r="E41" s="21"/>
      <c r="F41" s="21"/>
      <c r="G41" s="21"/>
      <c r="H41" s="21"/>
      <c r="I41" s="24">
        <f>SUM(I4+I16+I27)</f>
        <v>95901.07</v>
      </c>
      <c r="J41" s="24">
        <f>SUM(J4+J16+J27)</f>
        <v>450974.71499999997</v>
      </c>
    </row>
    <row r="42" ht="12.75">
      <c r="J42" s="4"/>
    </row>
    <row r="43" spans="1:10" ht="12.75">
      <c r="A43" s="21" t="s">
        <v>29</v>
      </c>
      <c r="B43" s="21" t="s">
        <v>34</v>
      </c>
      <c r="C43" s="21"/>
      <c r="D43" s="21"/>
      <c r="E43" s="21"/>
      <c r="F43" s="21"/>
      <c r="G43" s="21"/>
      <c r="H43" s="21"/>
      <c r="I43" s="24">
        <f>SUM(I44:I45)</f>
        <v>204000</v>
      </c>
      <c r="J43" s="24">
        <v>0</v>
      </c>
    </row>
    <row r="44" spans="1:9" ht="12.75">
      <c r="A44" s="49"/>
      <c r="B44" s="62" t="s">
        <v>83</v>
      </c>
      <c r="C44" s="62"/>
      <c r="D44" s="49"/>
      <c r="E44" s="49"/>
      <c r="F44" s="49"/>
      <c r="G44" s="49"/>
      <c r="H44" s="49"/>
      <c r="I44" s="35">
        <v>190000</v>
      </c>
    </row>
    <row r="45" spans="1:9" ht="12.75">
      <c r="A45" s="49"/>
      <c r="B45" s="62" t="s">
        <v>84</v>
      </c>
      <c r="C45" s="62"/>
      <c r="D45" s="34">
        <v>2</v>
      </c>
      <c r="E45" s="34" t="s">
        <v>85</v>
      </c>
      <c r="F45" s="34"/>
      <c r="G45" s="51">
        <v>7000</v>
      </c>
      <c r="H45" t="s">
        <v>7</v>
      </c>
      <c r="I45" s="35">
        <f>D45*G45</f>
        <v>14000</v>
      </c>
    </row>
    <row r="46" spans="1:10" ht="12.75">
      <c r="A46" s="49"/>
      <c r="B46" s="62"/>
      <c r="C46" s="62"/>
      <c r="D46" s="34"/>
      <c r="E46" s="34"/>
      <c r="F46" s="34"/>
      <c r="G46" s="51"/>
      <c r="J46" s="35"/>
    </row>
    <row r="47" spans="1:10" ht="12.75">
      <c r="A47" s="49"/>
      <c r="B47" s="34"/>
      <c r="C47" s="34"/>
      <c r="D47" s="34"/>
      <c r="E47" s="34"/>
      <c r="F47" s="34"/>
      <c r="G47" s="34"/>
      <c r="H47" s="34"/>
      <c r="I47" s="34"/>
      <c r="J47" s="35"/>
    </row>
    <row r="48" spans="1:10" ht="12.75">
      <c r="A48" s="49"/>
      <c r="B48" s="34"/>
      <c r="C48" s="34"/>
      <c r="D48" s="34"/>
      <c r="E48" s="34"/>
      <c r="F48" s="34"/>
      <c r="G48" s="34"/>
      <c r="H48" s="34"/>
      <c r="I48" s="34"/>
      <c r="J48" s="35"/>
    </row>
    <row r="49" spans="1:10" ht="12.75">
      <c r="A49" s="49"/>
      <c r="B49" s="34"/>
      <c r="C49" s="34"/>
      <c r="D49" s="34"/>
      <c r="E49" s="34"/>
      <c r="F49" s="34"/>
      <c r="G49" s="34"/>
      <c r="H49" s="34"/>
      <c r="I49" s="34"/>
      <c r="J49" s="35"/>
    </row>
    <row r="50" spans="1:10" ht="12.75">
      <c r="A50" s="49"/>
      <c r="B50" s="34"/>
      <c r="C50" s="34"/>
      <c r="D50" s="34"/>
      <c r="E50" s="34"/>
      <c r="F50" s="34"/>
      <c r="G50" s="34"/>
      <c r="H50" s="34"/>
      <c r="I50" s="34"/>
      <c r="J50" s="35"/>
    </row>
    <row r="51" spans="1:10" ht="12.75">
      <c r="A51" s="36"/>
      <c r="B51" s="36"/>
      <c r="C51" s="36"/>
      <c r="D51" s="36"/>
      <c r="E51" s="36"/>
      <c r="F51" s="36"/>
      <c r="G51" s="50"/>
      <c r="H51" s="36"/>
      <c r="I51" s="36"/>
      <c r="J51" s="50"/>
    </row>
    <row r="52" spans="1:10" ht="12.75">
      <c r="A52" s="21" t="s">
        <v>30</v>
      </c>
      <c r="B52" s="21" t="s">
        <v>35</v>
      </c>
      <c r="C52" s="21"/>
      <c r="D52" s="29">
        <v>0.359</v>
      </c>
      <c r="E52" s="21" t="s">
        <v>11</v>
      </c>
      <c r="F52" s="21"/>
      <c r="G52" s="21"/>
      <c r="H52" s="21"/>
      <c r="I52" s="24">
        <f>I41*D52</f>
        <v>34428.484130000004</v>
      </c>
      <c r="J52" s="24">
        <f>J41*D52</f>
        <v>161899.92268499997</v>
      </c>
    </row>
    <row r="53" spans="2:10" ht="12.75">
      <c r="B53" s="10"/>
      <c r="D53" s="8"/>
      <c r="J53" s="4"/>
    </row>
    <row r="54" spans="1:10" ht="12.75">
      <c r="A54" s="21" t="s">
        <v>31</v>
      </c>
      <c r="B54" s="21" t="s">
        <v>36</v>
      </c>
      <c r="C54" s="22"/>
      <c r="D54" s="30"/>
      <c r="E54" s="22"/>
      <c r="F54" s="22"/>
      <c r="G54" s="22"/>
      <c r="H54" s="22"/>
      <c r="I54" s="24">
        <f>SUM(I56:I60)</f>
        <v>479297.85124999995</v>
      </c>
      <c r="J54" s="24">
        <f>SUM(J56:J60)</f>
        <v>479603.28369999997</v>
      </c>
    </row>
    <row r="55" spans="2:10" ht="6" customHeight="1">
      <c r="B55" s="10"/>
      <c r="D55" s="8"/>
      <c r="J55" s="4"/>
    </row>
    <row r="56" spans="2:10" ht="12.75" customHeight="1">
      <c r="B56" s="60" t="s">
        <v>104</v>
      </c>
      <c r="C56" s="61"/>
      <c r="D56" s="8"/>
      <c r="I56" s="39">
        <f>Subcontracts!I$52</f>
        <v>95859.57024999999</v>
      </c>
      <c r="J56" s="4">
        <f>Subcontracts!J$52</f>
        <v>95920.65673999999</v>
      </c>
    </row>
    <row r="57" spans="2:10" ht="12.75" customHeight="1">
      <c r="B57" s="60" t="s">
        <v>82</v>
      </c>
      <c r="C57" s="61"/>
      <c r="D57" s="8"/>
      <c r="I57" s="39">
        <f>Subcontracts!I$52</f>
        <v>95859.57024999999</v>
      </c>
      <c r="J57" s="4">
        <f>Subcontracts!J$52</f>
        <v>95920.65673999999</v>
      </c>
    </row>
    <row r="58" spans="2:10" ht="12.75" customHeight="1">
      <c r="B58" s="60" t="s">
        <v>81</v>
      </c>
      <c r="C58" s="61"/>
      <c r="D58" s="8"/>
      <c r="I58" s="39">
        <f>Subcontracts!I$52</f>
        <v>95859.57024999999</v>
      </c>
      <c r="J58" s="4">
        <f>Subcontracts!J$52</f>
        <v>95920.65673999999</v>
      </c>
    </row>
    <row r="59" spans="2:10" ht="12.75" customHeight="1">
      <c r="B59" s="60" t="s">
        <v>80</v>
      </c>
      <c r="C59" s="61"/>
      <c r="D59" s="8"/>
      <c r="I59" s="39">
        <f>Subcontracts!I$52</f>
        <v>95859.57024999999</v>
      </c>
      <c r="J59" s="4">
        <f>Subcontracts!J$52</f>
        <v>95920.65673999999</v>
      </c>
    </row>
    <row r="60" spans="2:10" ht="12.75" customHeight="1">
      <c r="B60" s="11" t="s">
        <v>38</v>
      </c>
      <c r="D60" s="8"/>
      <c r="I60" s="39">
        <f>Subcontracts!I$52</f>
        <v>95859.57024999999</v>
      </c>
      <c r="J60" s="4">
        <f>Subcontracts!J$52</f>
        <v>95920.65673999999</v>
      </c>
    </row>
    <row r="61" spans="7:10" ht="6" customHeight="1">
      <c r="G61" s="4"/>
      <c r="J61" s="4"/>
    </row>
    <row r="62" spans="1:10" ht="12.75">
      <c r="A62" s="21" t="s">
        <v>32</v>
      </c>
      <c r="B62" s="21" t="s">
        <v>37</v>
      </c>
      <c r="C62" s="21"/>
      <c r="D62" s="21"/>
      <c r="E62" s="21"/>
      <c r="F62" s="21"/>
      <c r="G62" s="21"/>
      <c r="H62" s="21"/>
      <c r="I62" s="24">
        <f>SUM(I41:I54)</f>
        <v>1017627.40538</v>
      </c>
      <c r="J62" s="24">
        <f>SUM(J41:J54)</f>
        <v>1092477.921385</v>
      </c>
    </row>
    <row r="63" ht="4.5" customHeight="1"/>
    <row r="65" ht="12.75">
      <c r="C65" t="s">
        <v>93</v>
      </c>
    </row>
  </sheetData>
  <mergeCells count="9">
    <mergeCell ref="I2:J2"/>
    <mergeCell ref="G3:H3"/>
    <mergeCell ref="B59:C59"/>
    <mergeCell ref="B58:C58"/>
    <mergeCell ref="B57:C57"/>
    <mergeCell ref="B56:C56"/>
    <mergeCell ref="B44:C44"/>
    <mergeCell ref="B45:C45"/>
    <mergeCell ref="B46:C46"/>
  </mergeCells>
  <printOptions/>
  <pageMargins left="0.8" right="0.75" top="1" bottom="0.5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A1" sqref="A1:J53"/>
    </sheetView>
  </sheetViews>
  <sheetFormatPr defaultColWidth="9.140625" defaultRowHeight="12.75"/>
  <cols>
    <col min="1" max="1" width="3.140625" style="0" customWidth="1"/>
    <col min="2" max="2" width="8.28125" style="0" customWidth="1"/>
    <col min="3" max="3" width="23.421875" style="0" customWidth="1"/>
    <col min="4" max="4" width="6.7109375" style="0" customWidth="1"/>
    <col min="5" max="5" width="6.421875" style="0" customWidth="1"/>
    <col min="6" max="6" width="3.57421875" style="0" customWidth="1"/>
    <col min="7" max="7" width="10.140625" style="0" customWidth="1"/>
    <col min="8" max="8" width="9.57421875" style="0" customWidth="1"/>
  </cols>
  <sheetData>
    <row r="1" spans="1:9" ht="15">
      <c r="A1" s="32" t="s">
        <v>103</v>
      </c>
      <c r="B1" s="1"/>
      <c r="I1" s="38">
        <v>37721</v>
      </c>
    </row>
    <row r="2" spans="9:10" ht="12.75">
      <c r="I2" s="57" t="s">
        <v>0</v>
      </c>
      <c r="J2" s="57"/>
    </row>
    <row r="3" spans="2:10" ht="12.75">
      <c r="B3" s="2"/>
      <c r="C3" s="2"/>
      <c r="D3" s="19"/>
      <c r="E3" s="19" t="s">
        <v>12</v>
      </c>
      <c r="F3" s="19" t="s">
        <v>14</v>
      </c>
      <c r="G3" s="19"/>
      <c r="H3" s="19" t="s">
        <v>13</v>
      </c>
      <c r="I3" s="54" t="s">
        <v>94</v>
      </c>
      <c r="J3" s="54" t="s">
        <v>95</v>
      </c>
    </row>
    <row r="4" spans="1:10" ht="12.75">
      <c r="A4" s="21" t="s">
        <v>15</v>
      </c>
      <c r="B4" s="21">
        <v>512111</v>
      </c>
      <c r="C4" s="22" t="s">
        <v>16</v>
      </c>
      <c r="D4" s="23"/>
      <c r="E4" s="22"/>
      <c r="F4" s="22"/>
      <c r="G4" s="22"/>
      <c r="H4" s="22"/>
      <c r="I4" s="56">
        <f>I8+I10</f>
        <v>31752</v>
      </c>
      <c r="J4" s="56">
        <f>J8+J10</f>
        <v>62600.832</v>
      </c>
    </row>
    <row r="5" spans="2:11" ht="12.75">
      <c r="B5" s="28"/>
      <c r="C5" t="s">
        <v>45</v>
      </c>
      <c r="D5" s="12"/>
      <c r="E5">
        <v>12</v>
      </c>
      <c r="F5" t="s">
        <v>40</v>
      </c>
      <c r="G5" s="5" t="s">
        <v>2</v>
      </c>
      <c r="H5" s="39">
        <v>2186</v>
      </c>
      <c r="I5" s="39">
        <f>0*H5</f>
        <v>0</v>
      </c>
      <c r="J5" s="39">
        <f>E5*H5</f>
        <v>26232</v>
      </c>
      <c r="K5" s="4"/>
    </row>
    <row r="6" spans="2:11" ht="12.75">
      <c r="B6" s="28"/>
      <c r="C6" t="s">
        <v>101</v>
      </c>
      <c r="D6" s="12"/>
      <c r="E6">
        <v>6</v>
      </c>
      <c r="F6" t="s">
        <v>40</v>
      </c>
      <c r="G6" s="5" t="s">
        <v>2</v>
      </c>
      <c r="H6" s="39">
        <v>4500</v>
      </c>
      <c r="I6" s="39">
        <f>E6*H6</f>
        <v>27000</v>
      </c>
      <c r="J6" s="39">
        <f>E6*H6</f>
        <v>27000</v>
      </c>
      <c r="K6" s="4"/>
    </row>
    <row r="7" spans="2:11" ht="12.75">
      <c r="B7" s="28"/>
      <c r="D7" s="12"/>
      <c r="G7" s="5"/>
      <c r="H7" s="39"/>
      <c r="J7" s="39"/>
      <c r="K7" s="4"/>
    </row>
    <row r="8" spans="4:12" ht="12.75">
      <c r="D8" s="15"/>
      <c r="E8" s="18"/>
      <c r="F8" s="18" t="s">
        <v>46</v>
      </c>
      <c r="G8" s="16"/>
      <c r="H8" s="11"/>
      <c r="I8" s="39">
        <f>SUM(I5:I6)</f>
        <v>27000</v>
      </c>
      <c r="J8" s="39">
        <f>SUM(J5:J6)</f>
        <v>53232</v>
      </c>
      <c r="L8" s="4"/>
    </row>
    <row r="9" ht="6" customHeight="1">
      <c r="D9" s="3"/>
    </row>
    <row r="10" spans="2:10" ht="12.75">
      <c r="B10">
        <v>519111</v>
      </c>
      <c r="C10" s="28"/>
      <c r="E10" s="11"/>
      <c r="F10" s="11" t="s">
        <v>52</v>
      </c>
      <c r="G10" s="31" t="s">
        <v>2</v>
      </c>
      <c r="H10" s="40">
        <v>0.176</v>
      </c>
      <c r="I10" s="39">
        <f>0.176*I8</f>
        <v>4752</v>
      </c>
      <c r="J10" s="39">
        <f>0.176*J8</f>
        <v>9368.832</v>
      </c>
    </row>
    <row r="12" spans="1:10" ht="12.75">
      <c r="A12" s="21" t="s">
        <v>18</v>
      </c>
      <c r="B12" s="21">
        <v>581121</v>
      </c>
      <c r="C12" s="22" t="s">
        <v>60</v>
      </c>
      <c r="D12" s="22"/>
      <c r="E12" s="22"/>
      <c r="F12" s="22"/>
      <c r="G12" s="22"/>
      <c r="H12" s="22"/>
      <c r="I12" s="56">
        <f>SUM(I14:I20)</f>
        <v>1682</v>
      </c>
      <c r="J12" s="56">
        <f>SUM(J14:J20)</f>
        <v>4160</v>
      </c>
    </row>
    <row r="13" ht="12.75">
      <c r="A13" s="43"/>
    </row>
    <row r="14" spans="1:10" ht="12.75">
      <c r="A14" s="43"/>
      <c r="C14" t="s">
        <v>26</v>
      </c>
      <c r="D14" s="3">
        <v>13</v>
      </c>
      <c r="E14" t="s">
        <v>42</v>
      </c>
      <c r="F14" t="s">
        <v>2</v>
      </c>
      <c r="G14" s="4">
        <v>30</v>
      </c>
      <c r="H14" t="s">
        <v>3</v>
      </c>
      <c r="I14" s="4">
        <f>D14*G14</f>
        <v>390</v>
      </c>
      <c r="J14" s="4">
        <f>G14*D14</f>
        <v>390</v>
      </c>
    </row>
    <row r="15" spans="1:10" ht="12.75">
      <c r="A15" s="43"/>
      <c r="C15" t="s">
        <v>5</v>
      </c>
      <c r="D15" s="3">
        <v>6</v>
      </c>
      <c r="E15" t="s">
        <v>41</v>
      </c>
      <c r="F15" t="s">
        <v>2</v>
      </c>
      <c r="G15" s="4">
        <v>60</v>
      </c>
      <c r="H15" t="s">
        <v>6</v>
      </c>
      <c r="I15" s="4">
        <f aca="true" t="shared" si="0" ref="I15:I20">D15*G15</f>
        <v>360</v>
      </c>
      <c r="J15" s="4">
        <f>G15*D15</f>
        <v>360</v>
      </c>
    </row>
    <row r="16" spans="1:10" ht="12.75">
      <c r="A16" s="43"/>
      <c r="B16" t="s">
        <v>54</v>
      </c>
      <c r="D16" s="3"/>
      <c r="G16" s="4"/>
      <c r="I16" s="4"/>
      <c r="J16" s="4"/>
    </row>
    <row r="17" spans="1:10" ht="12.75">
      <c r="A17" s="43"/>
      <c r="C17" t="s">
        <v>64</v>
      </c>
      <c r="D17">
        <v>6</v>
      </c>
      <c r="E17" t="s">
        <v>50</v>
      </c>
      <c r="F17" t="s">
        <v>2</v>
      </c>
      <c r="G17" s="4">
        <v>333</v>
      </c>
      <c r="H17" t="s">
        <v>51</v>
      </c>
      <c r="I17" s="4">
        <v>0</v>
      </c>
      <c r="J17" s="4">
        <f>D17*G17</f>
        <v>1998</v>
      </c>
    </row>
    <row r="18" spans="1:10" ht="12.75">
      <c r="A18" s="43"/>
      <c r="C18" t="s">
        <v>53</v>
      </c>
      <c r="D18">
        <v>3000</v>
      </c>
      <c r="E18" t="s">
        <v>43</v>
      </c>
      <c r="F18" t="s">
        <v>2</v>
      </c>
      <c r="G18" s="13">
        <v>0.16</v>
      </c>
      <c r="H18" t="s">
        <v>8</v>
      </c>
      <c r="I18" s="4">
        <v>0</v>
      </c>
      <c r="J18" s="4">
        <f>D18*G18</f>
        <v>480</v>
      </c>
    </row>
    <row r="19" spans="1:10" ht="12.75">
      <c r="A19" s="43"/>
      <c r="C19" t="s">
        <v>17</v>
      </c>
      <c r="D19">
        <v>1200</v>
      </c>
      <c r="E19" t="s">
        <v>43</v>
      </c>
      <c r="F19" t="s">
        <v>2</v>
      </c>
      <c r="G19" s="7">
        <v>0.36</v>
      </c>
      <c r="H19" t="s">
        <v>8</v>
      </c>
      <c r="I19" s="4">
        <f t="shared" si="0"/>
        <v>432</v>
      </c>
      <c r="J19" s="17">
        <f>D19*G19</f>
        <v>432</v>
      </c>
    </row>
    <row r="20" spans="1:10" ht="12.75">
      <c r="A20" s="43"/>
      <c r="C20" t="s">
        <v>97</v>
      </c>
      <c r="D20">
        <v>2</v>
      </c>
      <c r="E20" t="s">
        <v>98</v>
      </c>
      <c r="F20" t="s">
        <v>2</v>
      </c>
      <c r="G20" s="46">
        <v>250</v>
      </c>
      <c r="H20" t="s">
        <v>7</v>
      </c>
      <c r="I20" s="4">
        <f t="shared" si="0"/>
        <v>500</v>
      </c>
      <c r="J20" s="17">
        <f>D20*G20</f>
        <v>500</v>
      </c>
    </row>
    <row r="21" spans="1:9" ht="12.75">
      <c r="A21" s="43"/>
      <c r="B21" s="43"/>
      <c r="C21" s="55"/>
      <c r="D21" s="55"/>
      <c r="E21" s="55"/>
      <c r="F21" s="55"/>
      <c r="G21" s="55"/>
      <c r="H21" s="55"/>
      <c r="I21" s="39"/>
    </row>
    <row r="23" spans="1:10" ht="12.75">
      <c r="A23" s="21" t="s">
        <v>21</v>
      </c>
      <c r="B23" s="21">
        <v>551111</v>
      </c>
      <c r="C23" s="21" t="s">
        <v>22</v>
      </c>
      <c r="D23" s="21"/>
      <c r="E23" s="21"/>
      <c r="F23" s="21"/>
      <c r="G23" s="21"/>
      <c r="H23" s="21"/>
      <c r="I23" s="56">
        <f>SUM(I24:I37)</f>
        <v>10799.95</v>
      </c>
      <c r="J23" s="56">
        <f>SUM(J24:J37)</f>
        <v>11007.5</v>
      </c>
    </row>
    <row r="24" spans="2:9" ht="12.75">
      <c r="B24" s="28"/>
      <c r="C24" t="s">
        <v>65</v>
      </c>
      <c r="D24" s="47"/>
      <c r="E24">
        <v>4</v>
      </c>
      <c r="F24" t="s">
        <v>56</v>
      </c>
      <c r="G24" s="4"/>
      <c r="H24" s="39">
        <v>50</v>
      </c>
      <c r="I24" s="39">
        <f>E24*H24</f>
        <v>200</v>
      </c>
    </row>
    <row r="25" spans="3:9" ht="12.75">
      <c r="C25" t="s">
        <v>66</v>
      </c>
      <c r="D25" s="47"/>
      <c r="E25">
        <v>4</v>
      </c>
      <c r="F25" t="s">
        <v>56</v>
      </c>
      <c r="G25" s="4"/>
      <c r="H25" s="39">
        <v>700</v>
      </c>
      <c r="I25" s="39">
        <f aca="true" t="shared" si="1" ref="I25:I32">E25*H25</f>
        <v>2800</v>
      </c>
    </row>
    <row r="26" spans="3:9" ht="12.75">
      <c r="C26" t="s">
        <v>67</v>
      </c>
      <c r="D26" s="48" t="s">
        <v>68</v>
      </c>
      <c r="E26">
        <v>1</v>
      </c>
      <c r="G26" s="4"/>
      <c r="H26" s="39">
        <v>800</v>
      </c>
      <c r="I26" s="39">
        <f t="shared" si="1"/>
        <v>800</v>
      </c>
    </row>
    <row r="27" spans="3:23" ht="12.75">
      <c r="C27" t="s">
        <v>69</v>
      </c>
      <c r="D27" s="48"/>
      <c r="E27">
        <v>4</v>
      </c>
      <c r="G27" s="4"/>
      <c r="H27" s="39">
        <v>500</v>
      </c>
      <c r="I27" s="39">
        <f t="shared" si="1"/>
        <v>2000</v>
      </c>
      <c r="W27" s="36"/>
    </row>
    <row r="28" spans="3:9" ht="12.75">
      <c r="C28" t="s">
        <v>70</v>
      </c>
      <c r="D28" s="48"/>
      <c r="E28">
        <v>1</v>
      </c>
      <c r="G28" s="4"/>
      <c r="H28" s="39">
        <v>400</v>
      </c>
      <c r="I28" s="39">
        <f t="shared" si="1"/>
        <v>400</v>
      </c>
    </row>
    <row r="29" spans="3:9" ht="12.75">
      <c r="C29" t="s">
        <v>71</v>
      </c>
      <c r="D29" s="48" t="s">
        <v>68</v>
      </c>
      <c r="E29">
        <v>4</v>
      </c>
      <c r="G29" s="4"/>
      <c r="H29" s="39">
        <v>600</v>
      </c>
      <c r="I29" s="39">
        <f t="shared" si="1"/>
        <v>2400</v>
      </c>
    </row>
    <row r="30" spans="3:9" ht="12.75">
      <c r="C30" t="s">
        <v>72</v>
      </c>
      <c r="D30" s="48"/>
      <c r="E30">
        <v>1</v>
      </c>
      <c r="G30" s="4"/>
      <c r="H30" s="39">
        <v>700</v>
      </c>
      <c r="I30" s="39">
        <f t="shared" si="1"/>
        <v>700</v>
      </c>
    </row>
    <row r="31" spans="3:9" ht="12.75">
      <c r="C31" t="s">
        <v>73</v>
      </c>
      <c r="D31" s="48"/>
      <c r="E31">
        <v>1</v>
      </c>
      <c r="G31" s="4"/>
      <c r="H31" s="39">
        <v>1000</v>
      </c>
      <c r="I31" s="39">
        <f t="shared" si="1"/>
        <v>1000</v>
      </c>
    </row>
    <row r="32" spans="3:9" ht="12.75">
      <c r="C32" t="s">
        <v>74</v>
      </c>
      <c r="D32" s="48"/>
      <c r="E32">
        <v>15</v>
      </c>
      <c r="F32" t="s">
        <v>75</v>
      </c>
      <c r="G32" s="4"/>
      <c r="H32" s="39">
        <v>33.33</v>
      </c>
      <c r="I32" s="39">
        <f t="shared" si="1"/>
        <v>499.95</v>
      </c>
    </row>
    <row r="33" spans="3:10" ht="12.75">
      <c r="C33" t="s">
        <v>76</v>
      </c>
      <c r="D33" s="47"/>
      <c r="E33">
        <v>1</v>
      </c>
      <c r="G33" s="4"/>
      <c r="H33" s="39">
        <v>800</v>
      </c>
      <c r="I33" s="39">
        <v>0</v>
      </c>
      <c r="J33" s="39">
        <f>E33*H33</f>
        <v>800</v>
      </c>
    </row>
    <row r="34" spans="3:9" ht="12.75">
      <c r="C34" s="28" t="s">
        <v>47</v>
      </c>
      <c r="D34" s="47"/>
      <c r="G34" s="4"/>
      <c r="I34" s="39">
        <v>0</v>
      </c>
    </row>
    <row r="35" spans="3:10" ht="12.75">
      <c r="C35" s="28"/>
      <c r="D35" s="47" t="s">
        <v>57</v>
      </c>
      <c r="E35">
        <v>15</v>
      </c>
      <c r="F35" t="s">
        <v>58</v>
      </c>
      <c r="G35" s="13" t="s">
        <v>2</v>
      </c>
      <c r="H35" s="41">
        <v>170.5</v>
      </c>
      <c r="I35" s="46">
        <v>0</v>
      </c>
      <c r="J35" s="39">
        <f>E35*H35</f>
        <v>2557.5</v>
      </c>
    </row>
    <row r="36" spans="3:10" ht="12.75">
      <c r="C36" s="28"/>
      <c r="D36" s="47" t="s">
        <v>59</v>
      </c>
      <c r="E36" s="9">
        <v>5000</v>
      </c>
      <c r="F36" t="s">
        <v>48</v>
      </c>
      <c r="G36" s="13" t="s">
        <v>2</v>
      </c>
      <c r="H36" s="41">
        <v>0.9</v>
      </c>
      <c r="I36" s="46">
        <v>0</v>
      </c>
      <c r="J36" s="39">
        <f>E36*H36</f>
        <v>4500</v>
      </c>
    </row>
    <row r="37" spans="3:10" ht="12.75">
      <c r="C37" s="28" t="s">
        <v>49</v>
      </c>
      <c r="D37" s="47"/>
      <c r="E37">
        <v>9</v>
      </c>
      <c r="F37" t="s">
        <v>50</v>
      </c>
      <c r="G37" s="4" t="s">
        <v>2</v>
      </c>
      <c r="H37" s="39">
        <v>350</v>
      </c>
      <c r="I37" s="46">
        <v>0</v>
      </c>
      <c r="J37" s="39">
        <f>E37*H37</f>
        <v>3150</v>
      </c>
    </row>
    <row r="40" spans="1:10" ht="12.75">
      <c r="A40" s="21" t="s">
        <v>28</v>
      </c>
      <c r="B40" s="21">
        <v>561111</v>
      </c>
      <c r="C40" s="21" t="s">
        <v>61</v>
      </c>
      <c r="D40" s="21"/>
      <c r="E40" s="21"/>
      <c r="F40" s="21"/>
      <c r="G40" s="21"/>
      <c r="H40" s="21"/>
      <c r="I40" s="22">
        <v>0</v>
      </c>
      <c r="J40" s="56">
        <v>2500</v>
      </c>
    </row>
    <row r="41" ht="12.75">
      <c r="C41" t="s">
        <v>79</v>
      </c>
    </row>
    <row r="42" spans="1:10" ht="12.75">
      <c r="A42" s="21" t="s">
        <v>29</v>
      </c>
      <c r="B42" s="21"/>
      <c r="C42" s="21" t="s">
        <v>77</v>
      </c>
      <c r="D42" s="21"/>
      <c r="E42" s="21"/>
      <c r="F42" s="21"/>
      <c r="G42" s="21"/>
      <c r="H42" s="21"/>
      <c r="I42" s="56">
        <f>I4+I12+I23+I40</f>
        <v>44233.95</v>
      </c>
      <c r="J42" s="56">
        <f>J4+J12+J23+J40</f>
        <v>80268.332</v>
      </c>
    </row>
    <row r="43" ht="12.75">
      <c r="G43" s="4"/>
    </row>
    <row r="44" spans="1:10" ht="12.75">
      <c r="A44" s="21" t="s">
        <v>30</v>
      </c>
      <c r="B44" s="21"/>
      <c r="C44" s="21" t="s">
        <v>34</v>
      </c>
      <c r="D44" s="29"/>
      <c r="E44" s="21"/>
      <c r="F44" s="21"/>
      <c r="G44" s="21"/>
      <c r="H44" s="21"/>
      <c r="I44" s="56">
        <f>SUM(I45:I47)</f>
        <v>43000</v>
      </c>
      <c r="J44" s="22">
        <v>0</v>
      </c>
    </row>
    <row r="45" spans="1:9" ht="12.75">
      <c r="A45" s="43"/>
      <c r="B45" s="43"/>
      <c r="C45" s="45" t="s">
        <v>99</v>
      </c>
      <c r="D45" s="44"/>
      <c r="E45" s="34">
        <v>2</v>
      </c>
      <c r="F45" s="43"/>
      <c r="G45" s="43"/>
      <c r="H45" s="39">
        <v>8000</v>
      </c>
      <c r="I45" s="39">
        <f>E45*H45</f>
        <v>16000</v>
      </c>
    </row>
    <row r="46" spans="1:9" ht="12.75">
      <c r="A46" s="43"/>
      <c r="B46" s="43"/>
      <c r="C46" s="34" t="s">
        <v>100</v>
      </c>
      <c r="D46" s="44"/>
      <c r="E46" s="34">
        <v>2</v>
      </c>
      <c r="F46" s="43"/>
      <c r="G46" s="43"/>
      <c r="H46" s="39">
        <v>6000</v>
      </c>
      <c r="I46" s="39">
        <f>E46*H46</f>
        <v>12000</v>
      </c>
    </row>
    <row r="47" spans="1:9" ht="12.75">
      <c r="A47" s="43"/>
      <c r="B47" s="43"/>
      <c r="C47" s="34" t="s">
        <v>102</v>
      </c>
      <c r="D47" s="44"/>
      <c r="E47" s="34">
        <v>3</v>
      </c>
      <c r="F47" s="43"/>
      <c r="G47" s="43"/>
      <c r="H47" s="51">
        <v>5000</v>
      </c>
      <c r="I47" s="39">
        <f>E47*H47</f>
        <v>15000</v>
      </c>
    </row>
    <row r="48" spans="2:4" ht="12.75">
      <c r="B48" s="10"/>
      <c r="D48" s="8"/>
    </row>
    <row r="49" spans="1:10" ht="12.75">
      <c r="A49" s="21" t="s">
        <v>31</v>
      </c>
      <c r="B49" s="21">
        <v>621251</v>
      </c>
      <c r="C49" s="22" t="s">
        <v>78</v>
      </c>
      <c r="D49" s="30"/>
      <c r="E49" s="42"/>
      <c r="F49" s="22"/>
      <c r="G49" s="22"/>
      <c r="H49" s="22"/>
      <c r="I49" s="39">
        <f>0.195*I42</f>
        <v>8625.62025</v>
      </c>
      <c r="J49" s="39">
        <f>0.195*J42</f>
        <v>15652.32474</v>
      </c>
    </row>
    <row r="50" spans="2:4" ht="14.25" customHeight="1">
      <c r="B50" s="10"/>
      <c r="D50" s="8"/>
    </row>
    <row r="51" spans="7:9" ht="12" customHeight="1">
      <c r="G51" s="4"/>
      <c r="I51" s="39"/>
    </row>
    <row r="52" spans="1:10" ht="12.75">
      <c r="A52" s="22" t="s">
        <v>62</v>
      </c>
      <c r="B52" s="22"/>
      <c r="C52" s="22" t="s">
        <v>37</v>
      </c>
      <c r="D52" s="22"/>
      <c r="E52" s="22"/>
      <c r="F52" s="22"/>
      <c r="G52" s="22"/>
      <c r="H52" s="22"/>
      <c r="I52" s="56">
        <f>I49+I44+I42</f>
        <v>95859.57024999999</v>
      </c>
      <c r="J52" s="56">
        <f>J49+J44+J42</f>
        <v>95920.65673999999</v>
      </c>
    </row>
    <row r="53" ht="12.75">
      <c r="M53" s="9"/>
    </row>
    <row r="54" ht="12.75">
      <c r="M54" s="9"/>
    </row>
    <row r="61" ht="12.75" hidden="1"/>
  </sheetData>
  <mergeCells count="1">
    <mergeCell ref="I2:J2"/>
  </mergeCells>
  <printOptions/>
  <pageMargins left="0.88" right="0.75" top="1" bottom="1" header="0.5" footer="0.5"/>
  <pageSetup fitToHeight="1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CRITFC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Hatch</dc:creator>
  <cp:keywords/>
  <dc:description/>
  <cp:lastModifiedBy>Jeff Gislason</cp:lastModifiedBy>
  <cp:lastPrinted>2003-04-14T15:23:59Z</cp:lastPrinted>
  <dcterms:created xsi:type="dcterms:W3CDTF">1998-11-06T23:26:22Z</dcterms:created>
  <dcterms:modified xsi:type="dcterms:W3CDTF">2003-04-14T15:24:20Z</dcterms:modified>
  <cp:category/>
  <cp:version/>
  <cp:contentType/>
  <cp:contentStatus/>
</cp:coreProperties>
</file>