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7320" activeTab="0"/>
  </bookViews>
  <sheets>
    <sheet name="Task Descriptions" sheetId="1" r:id="rId1"/>
    <sheet name="Total Cost By Task" sheetId="2" r:id="rId2"/>
    <sheet name="Total Cost" sheetId="3" r:id="rId3"/>
    <sheet name="Concord Cost Estimate" sheetId="4" r:id="rId4"/>
  </sheets>
  <definedNames>
    <definedName name="_xlnm.Print_Area" localSheetId="3">'Concord Cost Estimate'!$A$1:$D$21</definedName>
    <definedName name="_xlnm.Print_Area" localSheetId="0">'Task Descriptions'!$A$1:$C$46</definedName>
    <definedName name="_xlnm.Print_Area" localSheetId="2">'Total Cost'!$A$1:$J$58</definedName>
    <definedName name="_xlnm.Print_Area" localSheetId="1">'Total Cost By Task'!$A$1:$N$97</definedName>
    <definedName name="_xlnm.Print_Titles" localSheetId="0">'Task Descriptions'!$1:$5</definedName>
    <definedName name="_xlnm.Print_Titles" localSheetId="2">'Total Cost'!$1:$10</definedName>
    <definedName name="_xlnm.Print_Titles" localSheetId="1">'Total Cost By Task'!$1:$11</definedName>
  </definedNames>
  <calcPr fullCalcOnLoad="1"/>
</workbook>
</file>

<file path=xl/sharedStrings.xml><?xml version="1.0" encoding="utf-8"?>
<sst xmlns="http://schemas.openxmlformats.org/spreadsheetml/2006/main" count="196" uniqueCount="132">
  <si>
    <t>Expenses</t>
  </si>
  <si>
    <t>Task 6</t>
  </si>
  <si>
    <t>Construction</t>
  </si>
  <si>
    <t>Task 1</t>
  </si>
  <si>
    <t>Tillman Creek Wetland Mitigation Construction</t>
  </si>
  <si>
    <t>Task 3</t>
  </si>
  <si>
    <t>Task 2</t>
  </si>
  <si>
    <t>Provide construction oversight and coordination for all phases of construction</t>
  </si>
  <si>
    <t xml:space="preserve">Provide coordination and project management </t>
  </si>
  <si>
    <t>Assumptions: project construction will occur in late summer/fall 2004</t>
  </si>
  <si>
    <t>Our total cost to construct the two wetlands area on Tillman Creek located south of Cle Elum is $34,545.00. This cost include the mobilization, development of haul routes, stream crossing protection, moving of the material to ECP’s waste pond located just south of the stream crossing and the demobilization and rehabilitation of the site.  We did not include the transportation of trees, tree rootballs, etc. as we are not sure where these are presently located. If they were on the site, we could place them prior to leaving without additional cost. Following is our cost breakdown of the specific activities mentioned above for your information:</t>
  </si>
  <si>
    <t> </t>
  </si>
  <si>
    <t>            1.  Mobilization and set up of site                                 </t>
  </si>
  <si>
    <t>            2.  Demobilization and rehabilitation of site                      </t>
  </si>
  <si>
    <t>            3.  Temporary Crossing @ creek                      </t>
  </si>
  <si>
    <t>            4.  Clear, excavate and haul material                             </t>
  </si>
  <si>
    <t>            5.  Dust control                                                             </t>
  </si>
  <si>
    <t>                                                            TOTAL:                        </t>
  </si>
  <si>
    <t>Terra</t>
  </si>
  <si>
    <t>Dynamics</t>
  </si>
  <si>
    <t>CLIENT :</t>
  </si>
  <si>
    <t>PROJECT :</t>
  </si>
  <si>
    <t>Proj. No.:</t>
  </si>
  <si>
    <t>Date:</t>
  </si>
  <si>
    <t>LEVEL OF EFFORT – STAFF HOURS</t>
  </si>
  <si>
    <t xml:space="preserve">PHASE/TASK DESCRIPTION </t>
  </si>
  <si>
    <t>PROJECT MANAGEMENT</t>
  </si>
  <si>
    <t>SUBTOTAL</t>
  </si>
  <si>
    <t>TOTAL COMPENSATION</t>
  </si>
  <si>
    <t>Bonneville Power Administration</t>
  </si>
  <si>
    <t>03-777</t>
  </si>
  <si>
    <t>TOTAL HOURS</t>
  </si>
  <si>
    <t>PROJECT PLANNING &amp; SUPPORT</t>
  </si>
  <si>
    <t>Site meetings with agency staff, client, contractors</t>
  </si>
  <si>
    <t>Pre-Construction Meetings</t>
  </si>
  <si>
    <t>Site work (assumes 8 working days/plus travel)</t>
  </si>
  <si>
    <t>Plant Installation: plants, mulch, installation</t>
  </si>
  <si>
    <t>Irrigation installation</t>
  </si>
  <si>
    <t>Biologist</t>
  </si>
  <si>
    <t>Wildlife</t>
  </si>
  <si>
    <t>Principal</t>
  </si>
  <si>
    <t>PROJECT CONSTRUCTION &amp; OVERSIGHT</t>
  </si>
  <si>
    <t>TOTAL DIRECT LABOR</t>
  </si>
  <si>
    <t>SUBCONTRACTOR MARK-UP FEE OF 10%</t>
  </si>
  <si>
    <r>
      <t>EXPENSES</t>
    </r>
    <r>
      <rPr>
        <b/>
        <sz val="8"/>
        <rFont val="Franklin Gothic Book"/>
        <family val="2"/>
      </rPr>
      <t xml:space="preserve"> </t>
    </r>
    <r>
      <rPr>
        <sz val="9"/>
        <rFont val="Franklin Gothic Book"/>
        <family val="2"/>
      </rPr>
      <t>(Includes Mileage, Parking, Per Diem Travel, Copies, Reproduction, Mylars, Fax, Maps, Field Supplies)</t>
    </r>
  </si>
  <si>
    <t>*This cost estimate for professional services is based on assumptions detailed in the scope of work.</t>
  </si>
  <si>
    <t>Coordination with contractors, client, tribal, &amp; agency staff</t>
  </si>
  <si>
    <t>SCHEDULE :</t>
  </si>
  <si>
    <t>Sub Mark-up Fee of 10%</t>
  </si>
  <si>
    <t>TOTAL TASK 1</t>
  </si>
  <si>
    <t>TOTAL TASK 2</t>
  </si>
  <si>
    <t>TOTAL TASK 3</t>
  </si>
  <si>
    <t>PERMITTING SUPPORT</t>
  </si>
  <si>
    <t>Task 4</t>
  </si>
  <si>
    <t>SUB</t>
  </si>
  <si>
    <t>Labor &amp; Subs</t>
  </si>
  <si>
    <t>TOTAL TASK 4</t>
  </si>
  <si>
    <t>Sheldon &amp; Associates, Inc</t>
  </si>
  <si>
    <t>SCOPE OF WORK</t>
  </si>
  <si>
    <t xml:space="preserve">                                                                                                                                                              </t>
  </si>
  <si>
    <t>Provide continued permitting assistance for the Biological Evalaution and JARPA and respond to agency revisions and changes to BE.</t>
  </si>
  <si>
    <t xml:space="preserve">Provide construction details as needed by contractors to allow more detailed planning for construction.  Coordinate and attend site meetings with agency staff, BPA/YN staff, and contractors during the planning and permitting phase (pre-construction). Ongoing coordination for construction planning and implementation with tribal and BPA staff.  </t>
  </si>
  <si>
    <t xml:space="preserve">Assumptions: up to 2 pre-construction meetings; 8 working days for sitework (perfomed by sub) with oversight provided every day; travel and per diem assumed for overnight stays during sitework phase of work; 10 working days for plant installation (performed by sub) with 2 full days of oversight and 4 half-days of oversight; travel without overnight stays assumed for plant installation phase of work; 1 day or 2 half days of oversight for irrigation installation (performed by sub); travel without overnight stays assumed for irrigation installation phase of work.  Materials for habitat features will be purchased and delivered to construction site by tribal staff (cost not included under this contract). </t>
  </si>
  <si>
    <t>Costs are based on the assumption that project construction will occur in 2004.</t>
  </si>
  <si>
    <t>Task 5</t>
  </si>
  <si>
    <t>Note: Cost of site survey based on estimate provided by Don Wilton Surveying (Yakima, WA)</t>
  </si>
  <si>
    <t>Note: Cost of sitework based on cost estimate provided by Concord Construction (Wapato, WA) in July 2003. Concord Construction assumptions are shown on attached sheet with estimate (no tax is included).</t>
  </si>
  <si>
    <t>Assumptions: up to 4 site meetings with agency staff and BPA/YN staff, 1 site meeting with contractors; bid documents will not be necessary for project construction</t>
  </si>
  <si>
    <t>Permit support for JARPA and BE, BE revisions</t>
  </si>
  <si>
    <r>
      <t xml:space="preserve">SUBCONTRACTORS </t>
    </r>
    <r>
      <rPr>
        <sz val="8"/>
        <rFont val="Franklin Gothic Book"/>
        <family val="2"/>
      </rPr>
      <t>(Concord Construction, Terra Dyanamics, Wray Irrigation, Don Wilton Surveying)</t>
    </r>
  </si>
  <si>
    <t>Concord</t>
  </si>
  <si>
    <t xml:space="preserve">Don Wilton </t>
  </si>
  <si>
    <t>Surveying</t>
  </si>
  <si>
    <t>Project management and coordination with</t>
  </si>
  <si>
    <t>contractors, client, tribal, and agency staff</t>
  </si>
  <si>
    <t>AS-BUILT SITE SURVEY &amp; REPORT</t>
  </si>
  <si>
    <t>Provide as-built topographic site survey</t>
  </si>
  <si>
    <t>Prepare as-built report</t>
  </si>
  <si>
    <t>Designer/</t>
  </si>
  <si>
    <t xml:space="preserve">Establish monitoring parameters </t>
  </si>
  <si>
    <t>Provide as-built topographic site survey (1' contour interval)of project area.  Establish monitoring parameters (plots, transects, wells, photo-points etc.). Prepare as-built report which also includes mapping of installed plant communities.</t>
  </si>
  <si>
    <t>** No actual cost estimate was received from Wray Irrigation.  Estimate was made by Sheldon &amp; Associates, Inc. for the purposes of expediting this contract.</t>
  </si>
  <si>
    <t>**Wray</t>
  </si>
  <si>
    <t>Irrigation</t>
  </si>
  <si>
    <t>PERMITTING ASSISTANCE</t>
  </si>
  <si>
    <t>Permit Support for JARPA and BE, BE Revisions</t>
  </si>
  <si>
    <t>Establish monitoring parameters</t>
  </si>
  <si>
    <r>
      <t xml:space="preserve">SUBCONTRACTORS </t>
    </r>
    <r>
      <rPr>
        <sz val="9"/>
        <rFont val="Franklin Gothic Book"/>
        <family val="2"/>
      </rPr>
      <t>(Concord Construction, Terra Dyanamics, Don Wilton Surveying &amp; Wray Irrigation)</t>
    </r>
  </si>
  <si>
    <t>Plant Installation: plants &amp; materials, installation</t>
  </si>
  <si>
    <t>MONITORING FOR 3 YEARS</t>
  </si>
  <si>
    <t>Biologist/</t>
  </si>
  <si>
    <t>Hydrologist</t>
  </si>
  <si>
    <t>Task 7</t>
  </si>
  <si>
    <t>MAINTENANCE FOR 3 YEARS</t>
  </si>
  <si>
    <t>Year 1 (2005):  Maintain mitigation site</t>
  </si>
  <si>
    <t>Year 2 (2006):  Maintain mitigation site</t>
  </si>
  <si>
    <t>Year 3 (2007):  Maintain mitigation site</t>
  </si>
  <si>
    <t xml:space="preserve"> Year 2004-05</t>
  </si>
  <si>
    <t>Year 2006-07</t>
  </si>
  <si>
    <r>
      <t xml:space="preserve">EXPENSES </t>
    </r>
    <r>
      <rPr>
        <sz val="8"/>
        <rFont val="Franklin Gothic Book"/>
        <family val="2"/>
      </rPr>
      <t>(Includes Mileage, Parking, Per Diem Travel, Copies, Reproduction, Mylars, Fax, Film, Maps, Field Supplies)</t>
    </r>
  </si>
  <si>
    <t xml:space="preserve">2004/05 HOURLY RATE </t>
  </si>
  <si>
    <t>Monitor site in 2005 &amp; prepare annual monitoring report</t>
  </si>
  <si>
    <t>Monitor site in 2006 &amp; 2007 &amp; prepare annual monitoring report</t>
  </si>
  <si>
    <t>*</t>
  </si>
  <si>
    <t xml:space="preserve">*2006/07 HOURLY RATE </t>
  </si>
  <si>
    <t>Task 1  -  Permitting Assistance</t>
  </si>
  <si>
    <t>Task 2  -  Project Planning and Support</t>
  </si>
  <si>
    <t>Task 3  -  Construction Oversight</t>
  </si>
  <si>
    <t>Task 4  -  As-Built Site Survey and Report</t>
  </si>
  <si>
    <t>Task 5  -  Project Management</t>
  </si>
  <si>
    <t>Task 6  -  Monitoring for 3 Years</t>
  </si>
  <si>
    <t>Task 7  -  Maintenance for 3 Years</t>
  </si>
  <si>
    <t>Note: Cost of plant installation and irrigation installation provided by TerraDynamics (Tukwila, WA) &amp; Wray Irrigation (Ellensburg, WA).</t>
  </si>
  <si>
    <t>S&amp;A will perform monitoring services necessary to assess whether the mitigation site will meet performance goals.  These services will include monitoring for vegetation (twice annually), hydrology (twice annually), invertebrates (annually), wildlife (annually), and stream temperature (continuous from March through September).  Data will be collected, compiled, and analyzed by S&amp;A staff.  S&amp;A will also provide services necessary to manage the project, including phone calls, emails, billing, agency coordination and internal staff coordination.    Site monitoring and maintenance will not be needed until the Spring following construction.</t>
  </si>
  <si>
    <t>Year 1 (2005):  Monitor &amp; prepare annual report</t>
  </si>
  <si>
    <t>Year 2 (2006):  Monitor &amp; prepare annual report</t>
  </si>
  <si>
    <t>Year 3 (2007):  Monitor &amp; prepare annual report</t>
  </si>
  <si>
    <t>* See cost estimate for staff hours and subconsultant costs.</t>
  </si>
  <si>
    <t>Begin In November 2003 - End in December 2007</t>
  </si>
  <si>
    <t xml:space="preserve">[This subtotal reflects billing rate increases in year 2006/07]   </t>
  </si>
  <si>
    <t>Provide maintenance and irrigation for 3 years (Terra Dyanamics, Wray)</t>
  </si>
  <si>
    <t>Prepared on 10/20/03 for the Bonneville Power Administration</t>
  </si>
  <si>
    <t xml:space="preserve">S&amp;A will prepare a monitoring report summarizing our findings and recommendations for the mitigation site after all annual monitoring has been completed.  The report will provide detailed information on the conditions at the mitigation site, an assessment of progress toward the project goals, and recommendations, as needed, for improving conditions at the site.   </t>
  </si>
  <si>
    <t xml:space="preserve">TerraDynamics, as subconsultant to S&amp;A, will perform services to maintain the mitigation site.  This will include controlling invasive and noxious weeds, protecting installed plants from animal damage, re-planting as instructed by S&amp;A as per TerraDynamic's warranty, and collecting garbage from the site.  Wray Irrigation will provide regular site visits during the growing season (Years 1 and 2 only unless, watering continues into Year 3 due to additional planting) to check on system and trouble-shoot any problems.  Wray Irrigation will report to S&amp;A or directly to TerraDynamics to discuss problems or irrigation system adjustments that may be neccessary.    </t>
  </si>
  <si>
    <t xml:space="preserve">Assumptions: set-up and operation of temporary irrigation system is not included in TerraDynamics cost.  TerraDynamics will perform 6 maintenance visits in Year 1 and 4 visits in Years 2 and 3 with 2 days per visit.  Troubleshooting of irrigation system under this cost estimate assumes maintenance due to normal wear and tear and winterizing of system.   </t>
  </si>
  <si>
    <t>Assumptions: project construction will occur in late summer/fall 2004.  Contingency site visits will only be performed if needed - if no additional site visits are required, time budgeted for this task will not be used.</t>
  </si>
  <si>
    <t>Contingency site visits (for all three years combined)</t>
  </si>
  <si>
    <t>S&amp;A will perform contingency site visits, write memos, and coordinate with agency staff and contractors to address problems that may arise.  These site visits may be necessary to meet with contractors, check on additional work that is done, or to increase the frequency of site visits due to problems at the site that need to be monitored more frequently.</t>
  </si>
  <si>
    <t>Contingency site visits</t>
  </si>
  <si>
    <t>see below</t>
  </si>
  <si>
    <t>Begin November 2003 - End December 2007</t>
  </si>
  <si>
    <r>
      <t xml:space="preserve">* Expenses Include:  </t>
    </r>
    <r>
      <rPr>
        <i/>
        <sz val="10"/>
        <rFont val="Franklin Gothic Book"/>
        <family val="2"/>
      </rPr>
      <t>Mileage, Parking/Tolls, Travel, Per Diem, Copies, Reproduction, Mylars, Oversized Prints, Fax, Film, Maps, &amp; Field Supplies.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</si>
</sst>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0.0_);[Red]\(#,##0.0\)"/>
    <numFmt numFmtId="167" formatCode="&quot;$&quot;#,##0.0_);[Red]\(&quot;$&quot;#,##0.0\)"/>
    <numFmt numFmtId="168" formatCode="&quot;$&quot;#,##0.000_);[Red]\(&quot;$&quot;#,##0.000\)"/>
    <numFmt numFmtId="169" formatCode="&quot;$&quot;#,##0.00"/>
    <numFmt numFmtId="170" formatCode="\H\O\U\R\L\Y\ \R\A\T\E\ \(\D\J\W\ \X\ 0.00\)"/>
    <numFmt numFmtId="171" formatCode="\R\A\T\E\ \(\D\J\W\ \X\ 0.00\)"/>
    <numFmt numFmtId="172" formatCode="0.00\)"/>
    <numFmt numFmtId="173" formatCode="\x\ 0.00\)"/>
    <numFmt numFmtId="174" formatCode="&quot;$&quot;#,##0.0_);\(&quot;$&quot;#,##0.0\)"/>
    <numFmt numFmtId="175" formatCode="m/d/yy"/>
    <numFmt numFmtId="176" formatCode="&quot;Yes&quot;;&quot;Yes&quot;;&quot;No&quot;"/>
    <numFmt numFmtId="177" formatCode="&quot;True&quot;;&quot;True&quot;;&quot;False&quot;"/>
    <numFmt numFmtId="178" formatCode="&quot;On&quot;;&quot;On&quot;;&quot;Off&quot;"/>
  </numFmts>
  <fonts count="31">
    <font>
      <sz val="10"/>
      <name val="Courier"/>
      <family val="0"/>
    </font>
    <font>
      <b/>
      <sz val="10"/>
      <name val="MS Sans Serif"/>
      <family val="0"/>
    </font>
    <font>
      <i/>
      <sz val="10"/>
      <name val="MS Sans Serif"/>
      <family val="0"/>
    </font>
    <font>
      <b/>
      <i/>
      <sz val="10"/>
      <name val="MS Sans Serif"/>
      <family val="0"/>
    </font>
    <font>
      <sz val="10"/>
      <name val="MS Sans Serif"/>
      <family val="0"/>
    </font>
    <font>
      <sz val="10"/>
      <name val="Arial"/>
      <family val="2"/>
    </font>
    <font>
      <b/>
      <sz val="12"/>
      <name val="Arial"/>
      <family val="2"/>
    </font>
    <font>
      <sz val="11"/>
      <name val="Arial"/>
      <family val="2"/>
    </font>
    <font>
      <u val="single"/>
      <sz val="10"/>
      <color indexed="12"/>
      <name val="Courier"/>
      <family val="0"/>
    </font>
    <font>
      <u val="single"/>
      <sz val="10"/>
      <color indexed="36"/>
      <name val="Courier"/>
      <family val="0"/>
    </font>
    <font>
      <sz val="11"/>
      <name val="Courier"/>
      <family val="0"/>
    </font>
    <font>
      <sz val="8"/>
      <name val="Arial"/>
      <family val="0"/>
    </font>
    <font>
      <sz val="9"/>
      <name val="Courier"/>
      <family val="0"/>
    </font>
    <font>
      <sz val="10"/>
      <name val="Geneva"/>
      <family val="0"/>
    </font>
    <font>
      <b/>
      <sz val="10"/>
      <name val="Franklin Gothic Book"/>
      <family val="2"/>
    </font>
    <font>
      <sz val="10"/>
      <name val="Franklin Gothic Book"/>
      <family val="2"/>
    </font>
    <font>
      <sz val="12"/>
      <name val="Franklin Gothic Book"/>
      <family val="2"/>
    </font>
    <font>
      <sz val="9"/>
      <name val="Franklin Gothic Book"/>
      <family val="2"/>
    </font>
    <font>
      <b/>
      <sz val="9"/>
      <name val="Franklin Gothic Book"/>
      <family val="2"/>
    </font>
    <font>
      <b/>
      <sz val="8"/>
      <name val="Franklin Gothic Book"/>
      <family val="2"/>
    </font>
    <font>
      <sz val="8"/>
      <name val="Franklin Gothic Book"/>
      <family val="2"/>
    </font>
    <font>
      <sz val="9"/>
      <color indexed="10"/>
      <name val="Franklin Gothic Book"/>
      <family val="2"/>
    </font>
    <font>
      <sz val="8"/>
      <name val="Courier"/>
      <family val="0"/>
    </font>
    <font>
      <i/>
      <sz val="10"/>
      <name val="Franklin Gothic Book"/>
      <family val="2"/>
    </font>
    <font>
      <b/>
      <i/>
      <sz val="10"/>
      <name val="Franklin Gothic Book"/>
      <family val="2"/>
    </font>
    <font>
      <sz val="10"/>
      <color indexed="10"/>
      <name val="Courier"/>
      <family val="0"/>
    </font>
    <font>
      <i/>
      <sz val="10"/>
      <color indexed="8"/>
      <name val="Franklin Gothic Book"/>
      <family val="2"/>
    </font>
    <font>
      <sz val="10"/>
      <color indexed="8"/>
      <name val="Franklin Gothic Book"/>
      <family val="2"/>
    </font>
    <font>
      <sz val="10"/>
      <color indexed="8"/>
      <name val="Courier"/>
      <family val="0"/>
    </font>
    <font>
      <sz val="7"/>
      <name val="Franklin Gothic Book"/>
      <family val="2"/>
    </font>
    <font>
      <b/>
      <sz val="10"/>
      <color indexed="8"/>
      <name val="Franklin Gothic Book"/>
      <family val="2"/>
    </font>
  </fonts>
  <fills count="3">
    <fill>
      <patternFill/>
    </fill>
    <fill>
      <patternFill patternType="gray125"/>
    </fill>
    <fill>
      <patternFill patternType="solid">
        <fgColor indexed="26"/>
        <bgColor indexed="64"/>
      </patternFill>
    </fill>
  </fills>
  <borders count="4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thick"/>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medium"/>
    </border>
    <border>
      <left style="thin"/>
      <right style="thin"/>
      <top style="medium"/>
      <bottom style="medium"/>
    </border>
    <border>
      <left>
        <color indexed="63"/>
      </left>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style="thin"/>
    </border>
    <border>
      <left style="thin"/>
      <right style="thin"/>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style="medium"/>
      <top>
        <color indexed="63"/>
      </top>
      <bottom>
        <color indexed="63"/>
      </bottom>
    </border>
    <border>
      <left style="thin"/>
      <right style="thin"/>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thin"/>
      <bottom style="double"/>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0" borderId="0">
      <alignment/>
      <protection/>
    </xf>
    <xf numFmtId="9" fontId="4" fillId="0" borderId="0" applyFont="0" applyFill="0" applyBorder="0" applyAlignment="0" applyProtection="0"/>
  </cellStyleXfs>
  <cellXfs count="303">
    <xf numFmtId="164" fontId="0" fillId="0" borderId="0" xfId="0" applyAlignment="1">
      <alignment/>
    </xf>
    <xf numFmtId="164" fontId="0" fillId="0" borderId="0" xfId="0" applyAlignment="1">
      <alignment vertical="center"/>
    </xf>
    <xf numFmtId="164" fontId="0" fillId="0" borderId="0" xfId="0" applyBorder="1" applyAlignment="1">
      <alignment vertical="center"/>
    </xf>
    <xf numFmtId="164" fontId="0" fillId="0" borderId="0" xfId="0" applyBorder="1" applyAlignment="1">
      <alignment/>
    </xf>
    <xf numFmtId="164" fontId="10" fillId="0" borderId="0" xfId="0" applyFont="1" applyAlignment="1">
      <alignment/>
    </xf>
    <xf numFmtId="164" fontId="11" fillId="0" borderId="0" xfId="0" applyFont="1" applyAlignment="1">
      <alignment wrapText="1"/>
    </xf>
    <xf numFmtId="164" fontId="0" fillId="0" borderId="0" xfId="0" applyAlignment="1">
      <alignment wrapText="1"/>
    </xf>
    <xf numFmtId="164" fontId="6" fillId="0" borderId="0" xfId="0" applyFont="1" applyAlignment="1">
      <alignment wrapText="1"/>
    </xf>
    <xf numFmtId="164" fontId="7" fillId="0" borderId="0" xfId="0" applyFont="1" applyAlignment="1">
      <alignment wrapText="1"/>
    </xf>
    <xf numFmtId="164" fontId="10" fillId="0" borderId="0" xfId="0" applyFont="1" applyAlignment="1">
      <alignment wrapText="1"/>
    </xf>
    <xf numFmtId="169" fontId="7" fillId="0" borderId="0" xfId="0" applyNumberFormat="1" applyFont="1" applyAlignment="1">
      <alignment horizontal="right" wrapText="1"/>
    </xf>
    <xf numFmtId="169" fontId="7" fillId="0" borderId="0" xfId="0" applyNumberFormat="1" applyFont="1" applyAlignment="1">
      <alignment horizontal="right"/>
    </xf>
    <xf numFmtId="169" fontId="5" fillId="0" borderId="0" xfId="0" applyNumberFormat="1" applyFont="1" applyAlignment="1">
      <alignment horizontal="right"/>
    </xf>
    <xf numFmtId="169" fontId="6" fillId="0" borderId="0" xfId="0" applyNumberFormat="1" applyFont="1" applyAlignment="1">
      <alignment horizontal="right" wrapText="1"/>
    </xf>
    <xf numFmtId="0" fontId="14" fillId="0" borderId="0" xfId="21" applyFont="1" applyAlignment="1" applyProtection="1">
      <alignment horizontal="left"/>
      <protection locked="0"/>
    </xf>
    <xf numFmtId="0" fontId="15" fillId="0" borderId="0" xfId="21" applyFont="1">
      <alignment/>
      <protection/>
    </xf>
    <xf numFmtId="0" fontId="14" fillId="0" borderId="1" xfId="21" applyFont="1" applyBorder="1" applyAlignment="1" applyProtection="1">
      <alignment horizontal="left"/>
      <protection locked="0"/>
    </xf>
    <xf numFmtId="0" fontId="14" fillId="0" borderId="1" xfId="21" applyFont="1" applyBorder="1" applyAlignment="1">
      <alignment horizontal="left"/>
      <protection/>
    </xf>
    <xf numFmtId="0" fontId="15" fillId="0" borderId="1" xfId="21" applyFont="1" applyFill="1" applyBorder="1">
      <alignment/>
      <protection/>
    </xf>
    <xf numFmtId="0" fontId="15" fillId="0" borderId="1" xfId="21" applyFont="1" applyBorder="1">
      <alignment/>
      <protection/>
    </xf>
    <xf numFmtId="0" fontId="14" fillId="0" borderId="0" xfId="21" applyFont="1" applyAlignment="1" applyProtection="1">
      <alignment horizontal="right"/>
      <protection locked="0"/>
    </xf>
    <xf numFmtId="0" fontId="15" fillId="0" borderId="1" xfId="21" applyFont="1" applyBorder="1" applyAlignment="1" applyProtection="1">
      <alignment horizontal="center"/>
      <protection locked="0"/>
    </xf>
    <xf numFmtId="0" fontId="15" fillId="0" borderId="0" xfId="21" applyFont="1" applyAlignment="1" applyProtection="1">
      <alignment horizontal="left"/>
      <protection locked="0"/>
    </xf>
    <xf numFmtId="0" fontId="15" fillId="0" borderId="0" xfId="21" applyFont="1" applyBorder="1" applyAlignment="1" applyProtection="1">
      <alignment horizontal="left"/>
      <protection locked="0"/>
    </xf>
    <xf numFmtId="0" fontId="15" fillId="0" borderId="0" xfId="21" applyFont="1" applyBorder="1" applyAlignment="1">
      <alignment horizontal="left"/>
      <protection/>
    </xf>
    <xf numFmtId="0" fontId="15" fillId="0" borderId="0" xfId="21" applyFont="1" applyBorder="1">
      <alignment/>
      <protection/>
    </xf>
    <xf numFmtId="0" fontId="15" fillId="0" borderId="0" xfId="21" applyFont="1" applyAlignment="1">
      <alignment horizontal="center"/>
      <protection/>
    </xf>
    <xf numFmtId="14" fontId="15" fillId="0" borderId="1" xfId="21" applyNumberFormat="1" applyFont="1" applyBorder="1" applyAlignment="1" applyProtection="1">
      <alignment horizontal="center"/>
      <protection locked="0"/>
    </xf>
    <xf numFmtId="0" fontId="14" fillId="0" borderId="0" xfId="21" applyFont="1" applyBorder="1" applyAlignment="1" applyProtection="1">
      <alignment horizontal="left"/>
      <protection locked="0"/>
    </xf>
    <xf numFmtId="0" fontId="14" fillId="0" borderId="0" xfId="21" applyFont="1" applyBorder="1" applyAlignment="1">
      <alignment horizontal="left"/>
      <protection/>
    </xf>
    <xf numFmtId="0" fontId="15" fillId="1" borderId="0" xfId="21" applyFont="1" applyFill="1" applyBorder="1">
      <alignment/>
      <protection/>
    </xf>
    <xf numFmtId="0" fontId="15" fillId="1" borderId="0" xfId="21" applyFont="1" applyFill="1" applyBorder="1" applyProtection="1">
      <alignment/>
      <protection locked="0"/>
    </xf>
    <xf numFmtId="0" fontId="15" fillId="0" borderId="2" xfId="21" applyFont="1" applyBorder="1" applyAlignment="1">
      <alignment vertical="center"/>
      <protection/>
    </xf>
    <xf numFmtId="0" fontId="15" fillId="0" borderId="3" xfId="21" applyFont="1" applyBorder="1" applyAlignment="1">
      <alignment vertical="center"/>
      <protection/>
    </xf>
    <xf numFmtId="0" fontId="15" fillId="0" borderId="3" xfId="21" applyFont="1" applyBorder="1" applyAlignment="1" applyProtection="1">
      <alignment vertical="center"/>
      <protection locked="0"/>
    </xf>
    <xf numFmtId="0" fontId="14" fillId="0" borderId="3" xfId="21" applyFont="1" applyBorder="1" applyAlignment="1" applyProtection="1">
      <alignment horizontal="centerContinuous" vertical="center"/>
      <protection locked="0"/>
    </xf>
    <xf numFmtId="0" fontId="15" fillId="0" borderId="3" xfId="21" applyFont="1" applyBorder="1" applyAlignment="1">
      <alignment horizontal="centerContinuous" vertical="center"/>
      <protection/>
    </xf>
    <xf numFmtId="0" fontId="15" fillId="0" borderId="3" xfId="21" applyFont="1" applyBorder="1" applyAlignment="1" applyProtection="1">
      <alignment horizontal="centerContinuous" vertical="center"/>
      <protection locked="0"/>
    </xf>
    <xf numFmtId="0" fontId="16" fillId="0" borderId="4" xfId="21" applyFont="1" applyBorder="1" applyAlignment="1" applyProtection="1">
      <alignment horizontal="centerContinuous" vertical="center"/>
      <protection locked="0"/>
    </xf>
    <xf numFmtId="0" fontId="15" fillId="0" borderId="0" xfId="21" applyFont="1" applyAlignment="1">
      <alignment vertical="center"/>
      <protection/>
    </xf>
    <xf numFmtId="0" fontId="15" fillId="0" borderId="2" xfId="21" applyFont="1" applyBorder="1">
      <alignment/>
      <protection/>
    </xf>
    <xf numFmtId="0" fontId="15" fillId="0" borderId="3" xfId="21" applyFont="1" applyBorder="1">
      <alignment/>
      <protection/>
    </xf>
    <xf numFmtId="0" fontId="14" fillId="0" borderId="3" xfId="21" applyFont="1" applyBorder="1" applyAlignment="1" applyProtection="1">
      <alignment horizontal="center"/>
      <protection locked="0"/>
    </xf>
    <xf numFmtId="0" fontId="14" fillId="0" borderId="5" xfId="21" applyFont="1" applyBorder="1" applyAlignment="1" applyProtection="1">
      <alignment horizontal="center"/>
      <protection locked="0"/>
    </xf>
    <xf numFmtId="0" fontId="15" fillId="0" borderId="6" xfId="21" applyFont="1" applyBorder="1" applyAlignment="1">
      <alignment vertical="top"/>
      <protection/>
    </xf>
    <xf numFmtId="0" fontId="15" fillId="0" borderId="1" xfId="21" applyFont="1" applyBorder="1" applyAlignment="1">
      <alignment vertical="top"/>
      <protection/>
    </xf>
    <xf numFmtId="0" fontId="15" fillId="0" borderId="1" xfId="21" applyFont="1" applyBorder="1" applyAlignment="1" applyProtection="1">
      <alignment vertical="top"/>
      <protection locked="0"/>
    </xf>
    <xf numFmtId="0" fontId="14" fillId="0" borderId="7" xfId="21" applyFont="1" applyBorder="1" applyAlignment="1" applyProtection="1">
      <alignment horizontal="center" vertical="top"/>
      <protection locked="0"/>
    </xf>
    <xf numFmtId="0" fontId="15" fillId="0" borderId="0" xfId="21" applyFont="1" applyAlignment="1">
      <alignment vertical="top"/>
      <protection/>
    </xf>
    <xf numFmtId="0" fontId="15" fillId="0" borderId="8" xfId="21" applyFont="1" applyBorder="1" applyAlignment="1">
      <alignment vertical="center"/>
      <protection/>
    </xf>
    <xf numFmtId="0" fontId="15" fillId="0" borderId="0" xfId="21" applyFont="1" applyBorder="1" applyAlignment="1">
      <alignment vertical="center"/>
      <protection/>
    </xf>
    <xf numFmtId="0" fontId="15" fillId="0" borderId="0" xfId="21" applyFont="1" applyBorder="1" applyAlignment="1" applyProtection="1">
      <alignment vertical="center"/>
      <protection locked="0"/>
    </xf>
    <xf numFmtId="0" fontId="14" fillId="0" borderId="9" xfId="21" applyFont="1" applyBorder="1" applyAlignment="1" applyProtection="1">
      <alignment horizontal="center" vertical="center"/>
      <protection locked="0"/>
    </xf>
    <xf numFmtId="0" fontId="14" fillId="0" borderId="0" xfId="21" applyFont="1" applyBorder="1" applyAlignment="1">
      <alignment vertical="center"/>
      <protection/>
    </xf>
    <xf numFmtId="0" fontId="17" fillId="0" borderId="8" xfId="21" applyFont="1" applyBorder="1" applyAlignment="1">
      <alignment vertical="center"/>
      <protection/>
    </xf>
    <xf numFmtId="0" fontId="17" fillId="0" borderId="10" xfId="21" applyFont="1" applyBorder="1" applyAlignment="1" applyProtection="1">
      <alignment vertical="center"/>
      <protection locked="0"/>
    </xf>
    <xf numFmtId="0" fontId="17" fillId="0" borderId="11" xfId="21" applyFont="1" applyBorder="1" applyAlignment="1">
      <alignment vertical="center"/>
      <protection/>
    </xf>
    <xf numFmtId="0" fontId="17" fillId="0" borderId="11" xfId="21" applyFont="1" applyBorder="1" applyAlignment="1" applyProtection="1">
      <alignment vertical="center"/>
      <protection locked="0"/>
    </xf>
    <xf numFmtId="0" fontId="17" fillId="0" borderId="0" xfId="21" applyFont="1" applyBorder="1" applyAlignment="1">
      <alignment vertical="center"/>
      <protection/>
    </xf>
    <xf numFmtId="0" fontId="17" fillId="0" borderId="0" xfId="21" applyFont="1" applyAlignment="1">
      <alignment vertical="center"/>
      <protection/>
    </xf>
    <xf numFmtId="0" fontId="17" fillId="0" borderId="0" xfId="21" applyFont="1" applyBorder="1" applyAlignment="1" applyProtection="1">
      <alignment vertical="center"/>
      <protection locked="0"/>
    </xf>
    <xf numFmtId="0" fontId="14" fillId="0" borderId="0" xfId="21" applyFont="1" applyAlignment="1">
      <alignment vertical="center"/>
      <protection/>
    </xf>
    <xf numFmtId="0" fontId="18" fillId="0" borderId="0" xfId="21" applyFont="1" applyAlignment="1">
      <alignment vertical="center"/>
      <protection/>
    </xf>
    <xf numFmtId="0" fontId="15" fillId="0" borderId="0" xfId="21" applyFont="1" applyAlignment="1">
      <alignment horizontal="right" vertical="center"/>
      <protection/>
    </xf>
    <xf numFmtId="0" fontId="18" fillId="0" borderId="0" xfId="21" applyFont="1" applyAlignment="1">
      <alignment horizontal="left" vertical="center"/>
      <protection/>
    </xf>
    <xf numFmtId="7" fontId="15" fillId="0" borderId="12" xfId="21" applyNumberFormat="1" applyFont="1" applyBorder="1" applyAlignment="1">
      <alignment vertical="center"/>
      <protection/>
    </xf>
    <xf numFmtId="7" fontId="15" fillId="0" borderId="0" xfId="21" applyNumberFormat="1" applyFont="1" applyBorder="1" applyAlignment="1">
      <alignment vertical="center"/>
      <protection/>
    </xf>
    <xf numFmtId="0" fontId="14" fillId="0" borderId="0" xfId="21" applyFont="1" applyBorder="1" applyAlignment="1" applyProtection="1">
      <alignment vertical="center"/>
      <protection locked="0"/>
    </xf>
    <xf numFmtId="0" fontId="18" fillId="0" borderId="0" xfId="21" applyFont="1" applyBorder="1" applyAlignment="1" applyProtection="1">
      <alignment vertical="center"/>
      <protection locked="0"/>
    </xf>
    <xf numFmtId="0" fontId="15" fillId="0" borderId="0" xfId="21" applyFont="1" applyBorder="1" applyAlignment="1" applyProtection="1">
      <alignment horizontal="right" vertical="center"/>
      <protection locked="0"/>
    </xf>
    <xf numFmtId="3" fontId="15" fillId="0" borderId="0" xfId="21" applyNumberFormat="1" applyFont="1" applyBorder="1" applyAlignment="1" applyProtection="1">
      <alignment vertical="center"/>
      <protection locked="0"/>
    </xf>
    <xf numFmtId="173" fontId="15" fillId="0" borderId="0" xfId="21" applyNumberFormat="1" applyFont="1" applyBorder="1" applyAlignment="1" applyProtection="1">
      <alignment vertical="center"/>
      <protection locked="0"/>
    </xf>
    <xf numFmtId="7" fontId="15" fillId="0" borderId="12" xfId="21" applyNumberFormat="1" applyFont="1" applyBorder="1" applyAlignment="1" applyProtection="1">
      <alignment vertical="center"/>
      <protection locked="0"/>
    </xf>
    <xf numFmtId="9" fontId="15" fillId="0" borderId="0" xfId="21" applyNumberFormat="1" applyFont="1" applyAlignment="1">
      <alignment vertical="center"/>
      <protection/>
    </xf>
    <xf numFmtId="0" fontId="18" fillId="0" borderId="0" xfId="21" applyFont="1" applyBorder="1" applyAlignment="1">
      <alignment vertical="center"/>
      <protection/>
    </xf>
    <xf numFmtId="7" fontId="15" fillId="0" borderId="0" xfId="21" applyNumberFormat="1" applyFont="1" applyBorder="1" applyAlignment="1" applyProtection="1">
      <alignment vertical="center"/>
      <protection locked="0"/>
    </xf>
    <xf numFmtId="0" fontId="18" fillId="1" borderId="0" xfId="21" applyFont="1" applyFill="1" applyBorder="1" applyAlignment="1">
      <alignment vertical="center"/>
      <protection/>
    </xf>
    <xf numFmtId="0" fontId="18" fillId="1" borderId="0" xfId="21" applyFont="1" applyFill="1" applyBorder="1" applyAlignment="1">
      <alignment horizontal="left" vertical="center"/>
      <protection/>
    </xf>
    <xf numFmtId="3" fontId="15" fillId="1" borderId="0" xfId="21" applyNumberFormat="1" applyFont="1" applyFill="1" applyBorder="1" applyAlignment="1">
      <alignment horizontal="right" vertical="center"/>
      <protection/>
    </xf>
    <xf numFmtId="0" fontId="14" fillId="0" borderId="13" xfId="21" applyFont="1" applyBorder="1" applyAlignment="1">
      <alignment vertical="center"/>
      <protection/>
    </xf>
    <xf numFmtId="0" fontId="18" fillId="0" borderId="13" xfId="21" applyFont="1" applyBorder="1" applyAlignment="1">
      <alignment vertical="center"/>
      <protection/>
    </xf>
    <xf numFmtId="0" fontId="14" fillId="1" borderId="0" xfId="21" applyFont="1" applyFill="1" applyBorder="1">
      <alignment/>
      <protection/>
    </xf>
    <xf numFmtId="0" fontId="14" fillId="0" borderId="0" xfId="21" applyFont="1">
      <alignment/>
      <protection/>
    </xf>
    <xf numFmtId="0" fontId="15" fillId="1" borderId="0" xfId="21" applyFont="1" applyFill="1" applyBorder="1" applyAlignment="1">
      <alignment vertical="center"/>
      <protection/>
    </xf>
    <xf numFmtId="0" fontId="15" fillId="1" borderId="0" xfId="21" applyFont="1" applyFill="1" applyBorder="1" applyAlignment="1" applyProtection="1">
      <alignment vertical="center"/>
      <protection locked="0"/>
    </xf>
    <xf numFmtId="0" fontId="15" fillId="1" borderId="0" xfId="21" applyFont="1" applyFill="1" applyBorder="1" applyAlignment="1" applyProtection="1">
      <alignment horizontal="center" vertical="center"/>
      <protection locked="0"/>
    </xf>
    <xf numFmtId="3" fontId="14" fillId="0" borderId="14" xfId="21" applyNumberFormat="1" applyFont="1" applyBorder="1" applyAlignment="1">
      <alignment horizontal="center" vertical="center"/>
      <protection/>
    </xf>
    <xf numFmtId="3" fontId="14" fillId="0" borderId="15" xfId="21" applyNumberFormat="1" applyFont="1" applyBorder="1" applyAlignment="1">
      <alignment horizontal="center" vertical="center"/>
      <protection/>
    </xf>
    <xf numFmtId="0" fontId="17" fillId="0" borderId="6" xfId="21" applyFont="1" applyBorder="1" applyAlignment="1">
      <alignment vertical="center"/>
      <protection/>
    </xf>
    <xf numFmtId="0" fontId="17" fillId="0" borderId="1" xfId="21" applyFont="1" applyBorder="1" applyAlignment="1">
      <alignment vertical="center"/>
      <protection/>
    </xf>
    <xf numFmtId="0" fontId="17" fillId="0" borderId="16" xfId="21" applyFont="1" applyBorder="1" applyAlignment="1" applyProtection="1">
      <alignment vertical="center"/>
      <protection locked="0"/>
    </xf>
    <xf numFmtId="0" fontId="15" fillId="0" borderId="7" xfId="21" applyFont="1" applyBorder="1" applyAlignment="1" applyProtection="1">
      <alignment horizontal="center" vertical="center"/>
      <protection locked="0"/>
    </xf>
    <xf numFmtId="0" fontId="14" fillId="0" borderId="4" xfId="21" applyFont="1" applyBorder="1" applyAlignment="1">
      <alignment horizontal="right" vertical="center"/>
      <protection/>
    </xf>
    <xf numFmtId="0" fontId="14" fillId="0" borderId="17" xfId="21" applyFont="1" applyBorder="1" applyAlignment="1">
      <alignment horizontal="right" vertical="center"/>
      <protection/>
    </xf>
    <xf numFmtId="0" fontId="14" fillId="0" borderId="1" xfId="21" applyFont="1" applyBorder="1" applyAlignment="1">
      <alignment vertical="center"/>
      <protection/>
    </xf>
    <xf numFmtId="0" fontId="15" fillId="0" borderId="1" xfId="21" applyFont="1" applyBorder="1" applyAlignment="1">
      <alignment vertical="center"/>
      <protection/>
    </xf>
    <xf numFmtId="0" fontId="15" fillId="0" borderId="1" xfId="21" applyFont="1" applyBorder="1" applyAlignment="1" applyProtection="1">
      <alignment vertical="center"/>
      <protection locked="0"/>
    </xf>
    <xf numFmtId="0" fontId="14" fillId="0" borderId="6" xfId="21" applyFont="1" applyBorder="1" applyAlignment="1">
      <alignment vertical="center"/>
      <protection/>
    </xf>
    <xf numFmtId="5" fontId="15" fillId="0" borderId="18" xfId="21" applyNumberFormat="1" applyFont="1" applyBorder="1" applyAlignment="1">
      <alignment horizontal="center" vertical="center"/>
      <protection/>
    </xf>
    <xf numFmtId="5" fontId="15" fillId="0" borderId="19" xfId="21" applyNumberFormat="1" applyFont="1" applyBorder="1" applyAlignment="1">
      <alignment horizontal="center" vertical="center"/>
      <protection/>
    </xf>
    <xf numFmtId="14" fontId="15" fillId="0" borderId="0" xfId="21" applyNumberFormat="1" applyFont="1" applyBorder="1" applyAlignment="1" applyProtection="1">
      <alignment horizontal="center"/>
      <protection locked="0"/>
    </xf>
    <xf numFmtId="0" fontId="14" fillId="0" borderId="0" xfId="21" applyFont="1" applyBorder="1" applyAlignment="1" applyProtection="1">
      <alignment horizontal="center" vertical="center"/>
      <protection locked="0"/>
    </xf>
    <xf numFmtId="0" fontId="15" fillId="0" borderId="0" xfId="21" applyFont="1" applyBorder="1" applyAlignment="1" applyProtection="1">
      <alignment horizontal="center" vertical="center"/>
      <protection locked="0"/>
    </xf>
    <xf numFmtId="0" fontId="17" fillId="0" borderId="20" xfId="21" applyFont="1" applyBorder="1" applyAlignment="1">
      <alignment vertical="center"/>
      <protection/>
    </xf>
    <xf numFmtId="0" fontId="17" fillId="0" borderId="20" xfId="21" applyFont="1" applyBorder="1" applyAlignment="1" applyProtection="1">
      <alignment vertical="center"/>
      <protection locked="0"/>
    </xf>
    <xf numFmtId="0" fontId="20" fillId="0" borderId="20" xfId="21" applyFont="1" applyBorder="1" applyAlignment="1">
      <alignment vertical="center"/>
      <protection/>
    </xf>
    <xf numFmtId="0" fontId="17" fillId="0" borderId="3" xfId="21" applyFont="1" applyBorder="1" applyAlignment="1">
      <alignment vertical="center"/>
      <protection/>
    </xf>
    <xf numFmtId="0" fontId="17" fillId="0" borderId="0" xfId="21" applyFont="1">
      <alignment/>
      <protection/>
    </xf>
    <xf numFmtId="0" fontId="18" fillId="0" borderId="0" xfId="21" applyFont="1" applyAlignment="1" applyProtection="1">
      <alignment horizontal="right"/>
      <protection locked="0"/>
    </xf>
    <xf numFmtId="164" fontId="12" fillId="0" borderId="0" xfId="0" applyFont="1" applyAlignment="1">
      <alignment/>
    </xf>
    <xf numFmtId="14" fontId="17" fillId="0" borderId="0" xfId="21" applyNumberFormat="1" applyFont="1" applyBorder="1" applyAlignment="1" applyProtection="1">
      <alignment horizontal="center"/>
      <protection locked="0"/>
    </xf>
    <xf numFmtId="0" fontId="17" fillId="0" borderId="0" xfId="21" applyFont="1" applyBorder="1" applyAlignment="1">
      <alignment vertical="top"/>
      <protection/>
    </xf>
    <xf numFmtId="5" fontId="17" fillId="0" borderId="12" xfId="21" applyNumberFormat="1" applyFont="1" applyBorder="1" applyAlignment="1">
      <alignment horizontal="center" vertical="center"/>
      <protection/>
    </xf>
    <xf numFmtId="0" fontId="17" fillId="0" borderId="0" xfId="21" applyFont="1" applyAlignment="1">
      <alignment vertical="top"/>
      <protection/>
    </xf>
    <xf numFmtId="0" fontId="17" fillId="0" borderId="0" xfId="21" applyFont="1" applyBorder="1" applyAlignment="1" applyProtection="1">
      <alignment horizontal="center" vertical="center"/>
      <protection locked="0"/>
    </xf>
    <xf numFmtId="164" fontId="12" fillId="0" borderId="0" xfId="0" applyFont="1" applyBorder="1" applyAlignment="1">
      <alignment/>
    </xf>
    <xf numFmtId="0" fontId="17" fillId="0" borderId="0" xfId="21" applyFont="1" applyBorder="1" applyAlignment="1" applyProtection="1">
      <alignment horizontal="right" vertical="center"/>
      <protection locked="0"/>
    </xf>
    <xf numFmtId="0" fontId="18" fillId="0" borderId="0" xfId="21" applyFont="1" applyBorder="1" applyAlignment="1" applyProtection="1">
      <alignment horizontal="right" vertical="center"/>
      <protection locked="0"/>
    </xf>
    <xf numFmtId="0" fontId="18" fillId="0" borderId="0" xfId="21" applyFont="1" applyBorder="1" applyAlignment="1" applyProtection="1">
      <alignment horizontal="center" vertical="center"/>
      <protection locked="0"/>
    </xf>
    <xf numFmtId="0" fontId="17" fillId="0" borderId="21" xfId="21" applyFont="1" applyBorder="1" applyAlignment="1" applyProtection="1">
      <alignment horizontal="center" vertical="center"/>
      <protection locked="0"/>
    </xf>
    <xf numFmtId="0" fontId="17" fillId="0" borderId="22" xfId="21" applyFont="1" applyBorder="1" applyAlignment="1" applyProtection="1">
      <alignment horizontal="center" vertical="center"/>
      <protection locked="0"/>
    </xf>
    <xf numFmtId="0" fontId="17" fillId="0" borderId="23" xfId="21" applyFont="1" applyBorder="1" applyAlignment="1" applyProtection="1">
      <alignment horizontal="center" vertical="center"/>
      <protection locked="0"/>
    </xf>
    <xf numFmtId="0" fontId="17" fillId="0" borderId="24" xfId="21" applyFont="1" applyBorder="1" applyAlignment="1" applyProtection="1">
      <alignment horizontal="center" vertical="center"/>
      <protection locked="0"/>
    </xf>
    <xf numFmtId="5" fontId="17" fillId="0" borderId="12" xfId="21" applyNumberFormat="1" applyFont="1" applyBorder="1" applyAlignment="1" applyProtection="1">
      <alignment horizontal="center" vertical="center"/>
      <protection locked="0"/>
    </xf>
    <xf numFmtId="5" fontId="17" fillId="0" borderId="25" xfId="21" applyNumberFormat="1" applyFont="1" applyBorder="1" applyAlignment="1" applyProtection="1">
      <alignment horizontal="center" vertical="center"/>
      <protection locked="0"/>
    </xf>
    <xf numFmtId="5" fontId="17" fillId="0" borderId="0" xfId="21" applyNumberFormat="1" applyFont="1" applyBorder="1" applyAlignment="1" applyProtection="1">
      <alignment horizontal="center" vertical="center"/>
      <protection locked="0"/>
    </xf>
    <xf numFmtId="0" fontId="17" fillId="1" borderId="0" xfId="21" applyFont="1" applyFill="1" applyBorder="1" applyAlignment="1">
      <alignment vertical="center"/>
      <protection/>
    </xf>
    <xf numFmtId="0" fontId="17" fillId="1" borderId="0" xfId="21" applyFont="1" applyFill="1" applyBorder="1" applyAlignment="1" applyProtection="1">
      <alignment vertical="center"/>
      <protection locked="0"/>
    </xf>
    <xf numFmtId="0" fontId="17" fillId="1" borderId="0" xfId="21" applyFont="1" applyFill="1" applyBorder="1" applyAlignment="1" applyProtection="1">
      <alignment horizontal="center" vertical="center"/>
      <protection locked="0"/>
    </xf>
    <xf numFmtId="0" fontId="18" fillId="0" borderId="12" xfId="21" applyFont="1" applyBorder="1" applyAlignment="1" applyProtection="1">
      <alignment horizontal="center" vertical="center"/>
      <protection locked="0"/>
    </xf>
    <xf numFmtId="0" fontId="18" fillId="0" borderId="25" xfId="21" applyFont="1" applyBorder="1" applyAlignment="1" applyProtection="1">
      <alignment horizontal="center" vertical="center"/>
      <protection locked="0"/>
    </xf>
    <xf numFmtId="5" fontId="17" fillId="2" borderId="26" xfId="21" applyNumberFormat="1" applyFont="1" applyFill="1" applyBorder="1" applyAlignment="1">
      <alignment horizontal="center" vertical="center"/>
      <protection/>
    </xf>
    <xf numFmtId="5" fontId="17" fillId="0" borderId="27" xfId="21" applyNumberFormat="1" applyFont="1" applyBorder="1" applyAlignment="1">
      <alignment horizontal="center" vertical="center"/>
      <protection/>
    </xf>
    <xf numFmtId="0" fontId="17" fillId="0" borderId="0" xfId="21" applyFont="1" applyFill="1" applyBorder="1" applyAlignment="1">
      <alignment vertical="center"/>
      <protection/>
    </xf>
    <xf numFmtId="0" fontId="17" fillId="0" borderId="0" xfId="21" applyFont="1" applyFill="1" applyBorder="1" applyAlignment="1" applyProtection="1">
      <alignment vertical="center"/>
      <protection locked="0"/>
    </xf>
    <xf numFmtId="0" fontId="17" fillId="0" borderId="0" xfId="21" applyFont="1" applyFill="1" applyBorder="1" applyAlignment="1" applyProtection="1">
      <alignment horizontal="center" vertical="center"/>
      <protection locked="0"/>
    </xf>
    <xf numFmtId="164" fontId="12" fillId="0" borderId="0" xfId="0" applyFont="1" applyFill="1" applyAlignment="1">
      <alignment/>
    </xf>
    <xf numFmtId="0" fontId="17" fillId="0" borderId="0" xfId="21" applyFont="1" applyFill="1" applyAlignment="1">
      <alignment vertical="center"/>
      <protection/>
    </xf>
    <xf numFmtId="0" fontId="17" fillId="0" borderId="5" xfId="21" applyFont="1" applyBorder="1" applyAlignment="1" applyProtection="1">
      <alignment horizontal="center" vertical="center"/>
      <protection locked="0"/>
    </xf>
    <xf numFmtId="0" fontId="20" fillId="0" borderId="0" xfId="21" applyFont="1">
      <alignment/>
      <protection/>
    </xf>
    <xf numFmtId="0" fontId="17" fillId="0" borderId="3" xfId="21" applyFont="1" applyBorder="1">
      <alignment/>
      <protection/>
    </xf>
    <xf numFmtId="0" fontId="18" fillId="0" borderId="3" xfId="21" applyFont="1" applyBorder="1" applyAlignment="1" applyProtection="1">
      <alignment horizontal="center"/>
      <protection locked="0"/>
    </xf>
    <xf numFmtId="0" fontId="17" fillId="0" borderId="5" xfId="21" applyFont="1" applyBorder="1" applyAlignment="1" applyProtection="1">
      <alignment horizontal="center"/>
      <protection locked="0"/>
    </xf>
    <xf numFmtId="0" fontId="17" fillId="0" borderId="28" xfId="21" applyFont="1" applyBorder="1" applyAlignment="1" applyProtection="1">
      <alignment horizontal="center"/>
      <protection locked="0"/>
    </xf>
    <xf numFmtId="0" fontId="17" fillId="2" borderId="3" xfId="21" applyFont="1" applyFill="1" applyBorder="1" applyAlignment="1" applyProtection="1">
      <alignment horizontal="center"/>
      <protection locked="0"/>
    </xf>
    <xf numFmtId="0" fontId="17" fillId="0" borderId="1" xfId="21" applyFont="1" applyBorder="1" applyAlignment="1">
      <alignment vertical="top"/>
      <protection/>
    </xf>
    <xf numFmtId="0" fontId="17" fillId="0" borderId="1" xfId="21" applyFont="1" applyBorder="1" applyAlignment="1" applyProtection="1">
      <alignment vertical="top"/>
      <protection locked="0"/>
    </xf>
    <xf numFmtId="0" fontId="17" fillId="0" borderId="9" xfId="21" applyFont="1" applyBorder="1" applyAlignment="1" applyProtection="1">
      <alignment horizontal="center" vertical="top"/>
      <protection locked="0"/>
    </xf>
    <xf numFmtId="0" fontId="17" fillId="2" borderId="0" xfId="21" applyFont="1" applyFill="1" applyBorder="1" applyAlignment="1" applyProtection="1">
      <alignment horizontal="center" vertical="top"/>
      <protection locked="0"/>
    </xf>
    <xf numFmtId="0" fontId="18" fillId="0" borderId="1" xfId="21" applyFont="1" applyBorder="1" applyAlignment="1">
      <alignment vertical="center"/>
      <protection/>
    </xf>
    <xf numFmtId="0" fontId="17" fillId="0" borderId="1" xfId="21" applyFont="1" applyBorder="1" applyAlignment="1" applyProtection="1">
      <alignment vertical="center"/>
      <protection locked="0"/>
    </xf>
    <xf numFmtId="0" fontId="17" fillId="0" borderId="1" xfId="21" applyFont="1" applyBorder="1" applyAlignment="1" applyProtection="1">
      <alignment horizontal="center" vertical="center"/>
      <protection locked="0"/>
    </xf>
    <xf numFmtId="164" fontId="12" fillId="0" borderId="1" xfId="0" applyFont="1" applyBorder="1" applyAlignment="1">
      <alignment/>
    </xf>
    <xf numFmtId="0" fontId="17" fillId="0" borderId="3" xfId="21" applyFont="1" applyBorder="1" applyAlignment="1" applyProtection="1">
      <alignment vertical="center"/>
      <protection locked="0"/>
    </xf>
    <xf numFmtId="0" fontId="18" fillId="0" borderId="3" xfId="21" applyFont="1" applyBorder="1" applyAlignment="1" applyProtection="1">
      <alignment horizontal="centerContinuous" vertical="center"/>
      <protection locked="0"/>
    </xf>
    <xf numFmtId="0" fontId="17" fillId="0" borderId="3" xfId="21" applyFont="1" applyBorder="1" applyAlignment="1">
      <alignment horizontal="centerContinuous" vertical="center"/>
      <protection/>
    </xf>
    <xf numFmtId="0" fontId="17" fillId="0" borderId="3" xfId="21" applyFont="1" applyBorder="1" applyAlignment="1" applyProtection="1">
      <alignment horizontal="centerContinuous" vertical="center"/>
      <protection locked="0"/>
    </xf>
    <xf numFmtId="0" fontId="18" fillId="0" borderId="0" xfId="21" applyFont="1" applyBorder="1" applyAlignment="1">
      <alignment horizontal="right" vertical="center"/>
      <protection/>
    </xf>
    <xf numFmtId="0" fontId="19" fillId="0" borderId="0" xfId="21" applyFont="1" applyAlignment="1">
      <alignment vertical="center"/>
      <protection/>
    </xf>
    <xf numFmtId="0" fontId="19" fillId="0" borderId="0" xfId="21" applyFont="1" applyAlignment="1">
      <alignment horizontal="left" vertical="center"/>
      <protection/>
    </xf>
    <xf numFmtId="0" fontId="20" fillId="0" borderId="0" xfId="21" applyFont="1" applyAlignment="1">
      <alignment vertical="center"/>
      <protection/>
    </xf>
    <xf numFmtId="164" fontId="22" fillId="0" borderId="0" xfId="0" applyFont="1" applyBorder="1" applyAlignment="1">
      <alignment/>
    </xf>
    <xf numFmtId="164" fontId="22" fillId="0" borderId="0" xfId="0" applyFont="1" applyAlignment="1">
      <alignment/>
    </xf>
    <xf numFmtId="5" fontId="20" fillId="0" borderId="0" xfId="21" applyNumberFormat="1" applyFont="1" applyBorder="1" applyAlignment="1">
      <alignment vertical="center"/>
      <protection/>
    </xf>
    <xf numFmtId="0" fontId="19" fillId="0" borderId="0" xfId="21" applyFont="1" applyBorder="1" applyAlignment="1" applyProtection="1">
      <alignment vertical="center"/>
      <protection locked="0"/>
    </xf>
    <xf numFmtId="0" fontId="20" fillId="0" borderId="0" xfId="21" applyFont="1" applyBorder="1" applyAlignment="1">
      <alignment vertical="center"/>
      <protection/>
    </xf>
    <xf numFmtId="0" fontId="20" fillId="0" borderId="0" xfId="21" applyFont="1" applyBorder="1" applyAlignment="1" applyProtection="1">
      <alignment horizontal="right" vertical="center"/>
      <protection locked="0"/>
    </xf>
    <xf numFmtId="3" fontId="20" fillId="0" borderId="0" xfId="21" applyNumberFormat="1" applyFont="1" applyBorder="1" applyAlignment="1" applyProtection="1">
      <alignment vertical="center"/>
      <protection locked="0"/>
    </xf>
    <xf numFmtId="173" fontId="20" fillId="0" borderId="0" xfId="21" applyNumberFormat="1" applyFont="1" applyBorder="1" applyAlignment="1" applyProtection="1">
      <alignment vertical="center"/>
      <protection locked="0"/>
    </xf>
    <xf numFmtId="0" fontId="19" fillId="0" borderId="0" xfId="21" applyFont="1" applyBorder="1" applyAlignment="1">
      <alignment vertical="center"/>
      <protection/>
    </xf>
    <xf numFmtId="5" fontId="20" fillId="0" borderId="0" xfId="21" applyNumberFormat="1" applyFont="1" applyBorder="1" applyAlignment="1" applyProtection="1">
      <alignment vertical="center"/>
      <protection locked="0"/>
    </xf>
    <xf numFmtId="0" fontId="20" fillId="0" borderId="0" xfId="21" applyFont="1" applyBorder="1" applyAlignment="1" applyProtection="1">
      <alignment vertical="center"/>
      <protection locked="0"/>
    </xf>
    <xf numFmtId="164" fontId="22" fillId="0" borderId="0" xfId="0" applyFont="1" applyBorder="1" applyAlignment="1">
      <alignment vertical="center"/>
    </xf>
    <xf numFmtId="164" fontId="22" fillId="0" borderId="0" xfId="0" applyFont="1" applyAlignment="1">
      <alignment vertical="center"/>
    </xf>
    <xf numFmtId="5" fontId="17" fillId="0" borderId="0" xfId="21" applyNumberFormat="1" applyFont="1" applyBorder="1" applyAlignment="1">
      <alignment horizontal="center" vertical="center"/>
      <protection/>
    </xf>
    <xf numFmtId="5" fontId="20" fillId="0" borderId="26" xfId="21" applyNumberFormat="1" applyFont="1" applyBorder="1" applyAlignment="1">
      <alignment vertical="center"/>
      <protection/>
    </xf>
    <xf numFmtId="5" fontId="20" fillId="0" borderId="26" xfId="21" applyNumberFormat="1" applyFont="1" applyBorder="1" applyAlignment="1" applyProtection="1">
      <alignment vertical="center"/>
      <protection locked="0"/>
    </xf>
    <xf numFmtId="5" fontId="18" fillId="0" borderId="26" xfId="17" applyNumberFormat="1" applyFont="1" applyBorder="1" applyAlignment="1" applyProtection="1">
      <alignment horizontal="right" vertical="center"/>
      <protection locked="0"/>
    </xf>
    <xf numFmtId="6" fontId="17" fillId="0" borderId="26" xfId="17" applyNumberFormat="1" applyFont="1" applyBorder="1" applyAlignment="1" applyProtection="1">
      <alignment horizontal="right" vertical="center"/>
      <protection locked="0"/>
    </xf>
    <xf numFmtId="0" fontId="18" fillId="0" borderId="11" xfId="21" applyFont="1" applyBorder="1" applyAlignment="1" applyProtection="1">
      <alignment horizontal="left"/>
      <protection locked="0"/>
    </xf>
    <xf numFmtId="0" fontId="15" fillId="0" borderId="11" xfId="21" applyFont="1" applyBorder="1">
      <alignment/>
      <protection/>
    </xf>
    <xf numFmtId="0" fontId="17" fillId="0" borderId="11" xfId="21" applyFont="1" applyBorder="1" applyAlignment="1" applyProtection="1">
      <alignment horizontal="left"/>
      <protection locked="0"/>
    </xf>
    <xf numFmtId="0" fontId="17" fillId="0" borderId="11" xfId="21" applyFont="1" applyBorder="1" applyAlignment="1">
      <alignment horizontal="left"/>
      <protection/>
    </xf>
    <xf numFmtId="0" fontId="17" fillId="0" borderId="11" xfId="21" applyFont="1" applyFill="1" applyBorder="1">
      <alignment/>
      <protection/>
    </xf>
    <xf numFmtId="0" fontId="17" fillId="0" borderId="11" xfId="21" applyFont="1" applyBorder="1">
      <alignment/>
      <protection/>
    </xf>
    <xf numFmtId="0" fontId="18" fillId="0" borderId="10" xfId="21" applyFont="1" applyBorder="1" applyAlignment="1" applyProtection="1">
      <alignment horizontal="left"/>
      <protection locked="0"/>
    </xf>
    <xf numFmtId="0" fontId="15" fillId="0" borderId="10" xfId="21" applyFont="1" applyBorder="1">
      <alignment/>
      <protection/>
    </xf>
    <xf numFmtId="0" fontId="17" fillId="0" borderId="10" xfId="21" applyFont="1" applyBorder="1" applyAlignment="1" applyProtection="1">
      <alignment horizontal="left"/>
      <protection locked="0"/>
    </xf>
    <xf numFmtId="0" fontId="17" fillId="0" borderId="10" xfId="21" applyFont="1" applyBorder="1" applyAlignment="1">
      <alignment horizontal="left"/>
      <protection/>
    </xf>
    <xf numFmtId="0" fontId="17" fillId="0" borderId="10" xfId="21" applyFont="1" applyBorder="1">
      <alignment/>
      <protection/>
    </xf>
    <xf numFmtId="0" fontId="17" fillId="0" borderId="11" xfId="21" applyFont="1" applyBorder="1" applyAlignment="1" applyProtection="1">
      <alignment horizontal="center"/>
      <protection locked="0"/>
    </xf>
    <xf numFmtId="164" fontId="15" fillId="0" borderId="0" xfId="0" applyFont="1" applyFill="1" applyAlignment="1">
      <alignment/>
    </xf>
    <xf numFmtId="164" fontId="15" fillId="0" borderId="0" xfId="0" applyFont="1" applyFill="1" applyAlignment="1">
      <alignment/>
    </xf>
    <xf numFmtId="164" fontId="14" fillId="0" borderId="0" xfId="0" applyFont="1" applyFill="1" applyBorder="1" applyAlignment="1">
      <alignment vertical="center"/>
    </xf>
    <xf numFmtId="164" fontId="14" fillId="0" borderId="0" xfId="0" applyFont="1" applyFill="1" applyBorder="1" applyAlignment="1">
      <alignment vertical="top"/>
    </xf>
    <xf numFmtId="164" fontId="15" fillId="0" borderId="0" xfId="0" applyFont="1" applyFill="1" applyBorder="1" applyAlignment="1">
      <alignment vertical="top"/>
    </xf>
    <xf numFmtId="164" fontId="15" fillId="0" borderId="0" xfId="0" applyFont="1" applyFill="1" applyAlignment="1">
      <alignment vertical="center"/>
    </xf>
    <xf numFmtId="0" fontId="15" fillId="0" borderId="0" xfId="0" applyNumberFormat="1" applyFont="1" applyFill="1" applyBorder="1" applyAlignment="1">
      <alignment horizontal="left" vertical="center" wrapText="1"/>
    </xf>
    <xf numFmtId="165" fontId="15" fillId="0" borderId="0" xfId="0" applyNumberFormat="1" applyFont="1" applyFill="1" applyBorder="1" applyAlignment="1">
      <alignment horizontal="left" vertical="center"/>
    </xf>
    <xf numFmtId="164" fontId="24" fillId="0" borderId="0" xfId="0" applyFont="1" applyFill="1" applyBorder="1" applyAlignment="1">
      <alignment vertical="center" wrapText="1"/>
    </xf>
    <xf numFmtId="164" fontId="23" fillId="0" borderId="0" xfId="0" applyFont="1" applyFill="1" applyBorder="1" applyAlignment="1">
      <alignment vertical="center" wrapText="1"/>
    </xf>
    <xf numFmtId="0" fontId="15" fillId="0" borderId="0" xfId="0" applyNumberFormat="1" applyFont="1" applyFill="1" applyBorder="1" applyAlignment="1" applyProtection="1">
      <alignment horizontal="left" vertical="center" wrapText="1"/>
      <protection/>
    </xf>
    <xf numFmtId="0" fontId="19" fillId="0" borderId="0" xfId="21" applyFont="1" applyBorder="1" applyAlignment="1">
      <alignment horizontal="right" vertical="center"/>
      <protection/>
    </xf>
    <xf numFmtId="3" fontId="20" fillId="0" borderId="4" xfId="21" applyNumberFormat="1" applyFont="1" applyBorder="1" applyAlignment="1">
      <alignment horizontal="center" vertical="center"/>
      <protection/>
    </xf>
    <xf numFmtId="5" fontId="20" fillId="0" borderId="29" xfId="21" applyNumberFormat="1" applyFont="1" applyBorder="1" applyAlignment="1">
      <alignment horizontal="center" vertical="center"/>
      <protection/>
    </xf>
    <xf numFmtId="164" fontId="17" fillId="0" borderId="0" xfId="21" applyNumberFormat="1" applyFont="1" applyAlignment="1">
      <alignment vertical="center"/>
      <protection/>
    </xf>
    <xf numFmtId="164" fontId="17" fillId="0" borderId="8" xfId="21" applyNumberFormat="1" applyFont="1" applyBorder="1" applyAlignment="1">
      <alignment vertical="center"/>
      <protection/>
    </xf>
    <xf numFmtId="164" fontId="25" fillId="0" borderId="0" xfId="0" applyFont="1" applyAlignment="1">
      <alignment vertical="center"/>
    </xf>
    <xf numFmtId="164" fontId="26" fillId="0" borderId="0" xfId="0" applyFont="1" applyFill="1" applyBorder="1" applyAlignment="1">
      <alignment vertical="center" wrapText="1"/>
    </xf>
    <xf numFmtId="5" fontId="17" fillId="0" borderId="25" xfId="21" applyNumberFormat="1" applyFont="1" applyBorder="1" applyAlignment="1" applyProtection="1">
      <alignment horizontal="right" vertical="center"/>
      <protection locked="0"/>
    </xf>
    <xf numFmtId="5" fontId="21" fillId="0" borderId="25" xfId="21" applyNumberFormat="1" applyFont="1" applyBorder="1" applyAlignment="1" applyProtection="1">
      <alignment horizontal="right" vertical="center"/>
      <protection locked="0"/>
    </xf>
    <xf numFmtId="0" fontId="17" fillId="0" borderId="0" xfId="21" applyFont="1" applyBorder="1" applyAlignment="1" applyProtection="1">
      <alignment horizontal="center"/>
      <protection locked="0"/>
    </xf>
    <xf numFmtId="0" fontId="17" fillId="0" borderId="0" xfId="21" applyFont="1" applyBorder="1" applyAlignment="1" applyProtection="1">
      <alignment horizontal="centerContinuous" vertical="center"/>
      <protection locked="0"/>
    </xf>
    <xf numFmtId="0" fontId="15" fillId="0" borderId="5" xfId="21" applyFont="1" applyBorder="1" applyAlignment="1" applyProtection="1">
      <alignment horizontal="center" vertical="center"/>
      <protection locked="0"/>
    </xf>
    <xf numFmtId="0" fontId="15" fillId="0" borderId="25" xfId="21" applyFont="1" applyBorder="1" applyAlignment="1" applyProtection="1">
      <alignment horizontal="center" vertical="center"/>
      <protection locked="0"/>
    </xf>
    <xf numFmtId="0" fontId="15" fillId="0" borderId="12" xfId="21" applyFont="1" applyBorder="1" applyAlignment="1" applyProtection="1">
      <alignment horizontal="center" vertical="center"/>
      <protection locked="0"/>
    </xf>
    <xf numFmtId="0" fontId="17" fillId="0" borderId="12" xfId="21" applyFont="1" applyBorder="1" applyAlignment="1">
      <alignment vertical="center"/>
      <protection/>
    </xf>
    <xf numFmtId="0" fontId="17" fillId="0" borderId="25" xfId="21" applyFont="1" applyBorder="1" applyAlignment="1" applyProtection="1">
      <alignment horizontal="center" vertical="center"/>
      <protection locked="0"/>
    </xf>
    <xf numFmtId="0" fontId="17" fillId="0" borderId="30" xfId="21" applyFont="1" applyBorder="1" applyAlignment="1" applyProtection="1">
      <alignment horizontal="center" vertical="center"/>
      <protection locked="0"/>
    </xf>
    <xf numFmtId="0" fontId="17" fillId="0" borderId="31" xfId="21" applyFont="1" applyBorder="1" applyAlignment="1" applyProtection="1">
      <alignment horizontal="center" vertical="center"/>
      <protection locked="0"/>
    </xf>
    <xf numFmtId="0" fontId="17" fillId="0" borderId="32" xfId="21" applyFont="1" applyBorder="1" applyAlignment="1" applyProtection="1">
      <alignment horizontal="center" vertical="center"/>
      <protection locked="0"/>
    </xf>
    <xf numFmtId="0" fontId="17" fillId="0" borderId="33" xfId="21" applyFont="1" applyBorder="1" applyAlignment="1" applyProtection="1">
      <alignment horizontal="center" vertical="center"/>
      <protection locked="0"/>
    </xf>
    <xf numFmtId="6" fontId="17" fillId="0" borderId="0" xfId="17" applyNumberFormat="1" applyFont="1" applyBorder="1" applyAlignment="1" applyProtection="1">
      <alignment horizontal="right" vertical="center"/>
      <protection locked="0"/>
    </xf>
    <xf numFmtId="5" fontId="20" fillId="0" borderId="26" xfId="21" applyNumberFormat="1" applyFont="1" applyBorder="1" applyAlignment="1">
      <alignment horizontal="right" vertical="center"/>
      <protection/>
    </xf>
    <xf numFmtId="3" fontId="20" fillId="0" borderId="6" xfId="21" applyNumberFormat="1" applyFont="1" applyBorder="1" applyAlignment="1">
      <alignment horizontal="center" vertical="center"/>
      <protection/>
    </xf>
    <xf numFmtId="3" fontId="20" fillId="0" borderId="1" xfId="21" applyNumberFormat="1" applyFont="1" applyBorder="1" applyAlignment="1">
      <alignment horizontal="center" vertical="center"/>
      <protection/>
    </xf>
    <xf numFmtId="0" fontId="17" fillId="2" borderId="2" xfId="21" applyFont="1" applyFill="1" applyBorder="1" applyAlignment="1" applyProtection="1">
      <alignment horizontal="center"/>
      <protection locked="0"/>
    </xf>
    <xf numFmtId="0" fontId="17" fillId="2" borderId="8" xfId="21" applyFont="1" applyFill="1" applyBorder="1" applyAlignment="1" applyProtection="1">
      <alignment horizontal="center" vertical="top"/>
      <protection locked="0"/>
    </xf>
    <xf numFmtId="0" fontId="17" fillId="2" borderId="6" xfId="21" applyFont="1" applyFill="1" applyBorder="1" applyAlignment="1" applyProtection="1">
      <alignment horizontal="center" vertical="top"/>
      <protection locked="0"/>
    </xf>
    <xf numFmtId="5" fontId="17" fillId="2" borderId="25" xfId="21" applyNumberFormat="1" applyFont="1" applyFill="1" applyBorder="1" applyAlignment="1">
      <alignment horizontal="center" vertical="center"/>
      <protection/>
    </xf>
    <xf numFmtId="164" fontId="20" fillId="0" borderId="0" xfId="0" applyFont="1" applyAlignment="1">
      <alignment/>
    </xf>
    <xf numFmtId="0" fontId="15" fillId="0" borderId="20" xfId="21" applyFont="1" applyBorder="1" applyAlignment="1">
      <alignment vertical="center"/>
      <protection/>
    </xf>
    <xf numFmtId="0" fontId="15" fillId="0" borderId="20" xfId="21" applyFont="1" applyBorder="1" applyAlignment="1" applyProtection="1">
      <alignment vertical="center"/>
      <protection locked="0"/>
    </xf>
    <xf numFmtId="0" fontId="20" fillId="0" borderId="30" xfId="21" applyFont="1" applyBorder="1" applyAlignment="1" applyProtection="1">
      <alignment horizontal="center" vertical="center"/>
      <protection locked="0"/>
    </xf>
    <xf numFmtId="0" fontId="19" fillId="0" borderId="9" xfId="21" applyFont="1" applyBorder="1" applyAlignment="1" applyProtection="1">
      <alignment horizontal="center" vertical="center"/>
      <protection locked="0"/>
    </xf>
    <xf numFmtId="0" fontId="20" fillId="0" borderId="7" xfId="21" applyFont="1" applyBorder="1" applyAlignment="1" applyProtection="1">
      <alignment horizontal="center" vertical="center"/>
      <protection locked="0"/>
    </xf>
    <xf numFmtId="0" fontId="20" fillId="0" borderId="21" xfId="21" applyFont="1" applyBorder="1" applyAlignment="1" applyProtection="1">
      <alignment horizontal="center" vertical="center"/>
      <protection locked="0"/>
    </xf>
    <xf numFmtId="0" fontId="20" fillId="0" borderId="9" xfId="21" applyFont="1" applyBorder="1" applyAlignment="1" applyProtection="1">
      <alignment horizontal="center" vertical="center"/>
      <protection locked="0"/>
    </xf>
    <xf numFmtId="175" fontId="17" fillId="0" borderId="10" xfId="21" applyNumberFormat="1" applyFont="1" applyBorder="1" applyAlignment="1" applyProtection="1">
      <alignment horizontal="center"/>
      <protection locked="0"/>
    </xf>
    <xf numFmtId="5" fontId="17" fillId="0" borderId="7" xfId="21" applyNumberFormat="1" applyFont="1" applyBorder="1" applyAlignment="1" applyProtection="1">
      <alignment horizontal="center" vertical="center"/>
      <protection locked="0"/>
    </xf>
    <xf numFmtId="5" fontId="17" fillId="0" borderId="6" xfId="21" applyNumberFormat="1" applyFont="1" applyBorder="1" applyAlignment="1" applyProtection="1">
      <alignment horizontal="center" vertical="center"/>
      <protection locked="0"/>
    </xf>
    <xf numFmtId="0" fontId="17" fillId="0" borderId="34" xfId="21" applyFont="1" applyBorder="1" applyAlignment="1" applyProtection="1">
      <alignment vertical="center"/>
      <protection locked="0"/>
    </xf>
    <xf numFmtId="0" fontId="17" fillId="0" borderId="12" xfId="21" applyFont="1" applyBorder="1" applyAlignment="1" applyProtection="1">
      <alignment horizontal="center" vertical="center"/>
      <protection locked="0"/>
    </xf>
    <xf numFmtId="0" fontId="17" fillId="0" borderId="29" xfId="21" applyFont="1" applyBorder="1" applyAlignment="1" applyProtection="1">
      <alignment horizontal="center" vertical="center"/>
      <protection locked="0"/>
    </xf>
    <xf numFmtId="5" fontId="17" fillId="0" borderId="0" xfId="21" applyNumberFormat="1" applyFont="1" applyFill="1" applyBorder="1" applyAlignment="1">
      <alignment horizontal="center" vertical="center"/>
      <protection/>
    </xf>
    <xf numFmtId="0" fontId="29" fillId="0" borderId="3" xfId="21" applyFont="1" applyBorder="1" applyAlignment="1" applyProtection="1">
      <alignment horizontal="right" vertical="top"/>
      <protection locked="0"/>
    </xf>
    <xf numFmtId="164" fontId="17" fillId="0" borderId="26" xfId="21" applyNumberFormat="1" applyFont="1" applyBorder="1" applyAlignment="1">
      <alignment vertical="center"/>
      <protection/>
    </xf>
    <xf numFmtId="0" fontId="17" fillId="0" borderId="17" xfId="21" applyFont="1" applyBorder="1" applyAlignment="1">
      <alignment vertical="center"/>
      <protection/>
    </xf>
    <xf numFmtId="0" fontId="23" fillId="0" borderId="0" xfId="0" applyNumberFormat="1" applyFont="1" applyFill="1" applyBorder="1" applyAlignment="1">
      <alignment horizontal="left" vertical="center" wrapText="1"/>
    </xf>
    <xf numFmtId="0" fontId="20" fillId="0" borderId="35" xfId="21" applyFont="1" applyBorder="1" applyAlignment="1" applyProtection="1">
      <alignment horizontal="center" vertical="top"/>
      <protection locked="0"/>
    </xf>
    <xf numFmtId="0" fontId="29" fillId="0" borderId="0" xfId="21" applyFont="1" applyBorder="1" applyAlignment="1" applyProtection="1">
      <alignment horizontal="right" vertical="top"/>
      <protection locked="0"/>
    </xf>
    <xf numFmtId="0" fontId="29" fillId="0" borderId="0" xfId="21" applyFont="1" applyBorder="1" applyAlignment="1" applyProtection="1">
      <alignment horizontal="right" vertical="center"/>
      <protection locked="0"/>
    </xf>
    <xf numFmtId="0" fontId="15" fillId="0" borderId="9" xfId="21" applyFont="1" applyBorder="1" applyAlignment="1" applyProtection="1">
      <alignment horizontal="center" vertical="center"/>
      <protection locked="0"/>
    </xf>
    <xf numFmtId="0" fontId="17" fillId="0" borderId="10" xfId="21" applyFont="1" applyBorder="1" applyAlignment="1">
      <alignment vertical="center"/>
      <protection/>
    </xf>
    <xf numFmtId="0" fontId="20" fillId="0" borderId="36" xfId="21" applyFont="1" applyBorder="1" applyAlignment="1" applyProtection="1">
      <alignment horizontal="center" vertical="center"/>
      <protection locked="0"/>
    </xf>
    <xf numFmtId="0" fontId="15" fillId="0" borderId="8" xfId="21" applyFont="1" applyBorder="1" applyAlignment="1">
      <alignment horizontal="right" vertical="center"/>
      <protection/>
    </xf>
    <xf numFmtId="164" fontId="15" fillId="0" borderId="0" xfId="0" applyFont="1" applyAlignment="1">
      <alignment vertical="center" wrapText="1"/>
    </xf>
    <xf numFmtId="5" fontId="17" fillId="0" borderId="25" xfId="21" applyNumberFormat="1" applyFont="1" applyFill="1" applyBorder="1" applyAlignment="1" applyProtection="1">
      <alignment horizontal="center" vertical="center"/>
      <protection locked="0"/>
    </xf>
    <xf numFmtId="0" fontId="17" fillId="0" borderId="9" xfId="21" applyFont="1" applyBorder="1" applyAlignment="1" applyProtection="1">
      <alignment horizontal="center" vertical="center"/>
      <protection locked="0"/>
    </xf>
    <xf numFmtId="0" fontId="17" fillId="0" borderId="8" xfId="21" applyFont="1" applyBorder="1" applyAlignment="1" applyProtection="1">
      <alignment horizontal="center" vertical="center"/>
      <protection locked="0"/>
    </xf>
    <xf numFmtId="0" fontId="17" fillId="0" borderId="37" xfId="21" applyFont="1" applyBorder="1" applyAlignment="1" applyProtection="1">
      <alignment vertical="center"/>
      <protection locked="0"/>
    </xf>
    <xf numFmtId="0" fontId="20" fillId="0" borderId="31" xfId="21" applyFont="1" applyBorder="1" applyAlignment="1" applyProtection="1">
      <alignment horizontal="center" vertical="center"/>
      <protection locked="0"/>
    </xf>
    <xf numFmtId="0" fontId="20" fillId="0" borderId="20" xfId="21" applyFont="1" applyBorder="1" applyAlignment="1" applyProtection="1">
      <alignment horizontal="center" vertical="center"/>
      <protection locked="0"/>
    </xf>
    <xf numFmtId="0" fontId="20" fillId="0" borderId="34" xfId="21" applyFont="1" applyBorder="1" applyAlignment="1" applyProtection="1">
      <alignment horizontal="center" vertical="center"/>
      <protection locked="0"/>
    </xf>
    <xf numFmtId="164" fontId="20" fillId="0" borderId="0" xfId="0" applyFont="1" applyFill="1" applyAlignment="1">
      <alignment/>
    </xf>
    <xf numFmtId="164" fontId="20" fillId="0" borderId="0" xfId="0" applyFont="1" applyFill="1" applyAlignment="1">
      <alignment/>
    </xf>
    <xf numFmtId="164" fontId="20" fillId="0" borderId="0" xfId="0" applyFont="1" applyFill="1" applyAlignment="1">
      <alignment vertical="center"/>
    </xf>
    <xf numFmtId="164" fontId="14" fillId="0" borderId="0" xfId="0" applyFont="1" applyFill="1" applyAlignment="1">
      <alignment/>
    </xf>
    <xf numFmtId="0" fontId="24" fillId="0" borderId="0" xfId="0" applyNumberFormat="1" applyFont="1" applyFill="1" applyBorder="1" applyAlignment="1">
      <alignment horizontal="right"/>
    </xf>
    <xf numFmtId="0" fontId="14" fillId="0" borderId="0" xfId="0" applyNumberFormat="1" applyFont="1" applyFill="1" applyBorder="1" applyAlignment="1">
      <alignment horizontal="right" vertical="top"/>
    </xf>
    <xf numFmtId="165" fontId="14" fillId="0" borderId="0" xfId="0" applyNumberFormat="1" applyFont="1" applyFill="1" applyBorder="1" applyAlignment="1" applyProtection="1">
      <alignment horizontal="right"/>
      <protection/>
    </xf>
    <xf numFmtId="165" fontId="14" fillId="0" borderId="0" xfId="0" applyNumberFormat="1" applyFont="1" applyFill="1" applyBorder="1" applyAlignment="1" applyProtection="1">
      <alignment horizontal="centerContinuous" vertical="top"/>
      <protection/>
    </xf>
    <xf numFmtId="0" fontId="14" fillId="0" borderId="0" xfId="0" applyNumberFormat="1" applyFont="1" applyFill="1" applyBorder="1" applyAlignment="1" applyProtection="1">
      <alignment horizontal="centerContinuous" vertical="top" wrapText="1"/>
      <protection/>
    </xf>
    <xf numFmtId="164" fontId="0" fillId="0" borderId="0" xfId="0" applyFont="1" applyAlignment="1">
      <alignment vertical="center"/>
    </xf>
    <xf numFmtId="164" fontId="0" fillId="0" borderId="0" xfId="0" applyFont="1" applyBorder="1" applyAlignment="1">
      <alignment vertical="center"/>
    </xf>
    <xf numFmtId="164" fontId="0" fillId="0" borderId="0" xfId="0" applyFont="1" applyAlignment="1">
      <alignment/>
    </xf>
    <xf numFmtId="0" fontId="14" fillId="0" borderId="11" xfId="0" applyNumberFormat="1" applyFont="1" applyFill="1" applyBorder="1" applyAlignment="1" applyProtection="1">
      <alignment horizontal="left" vertical="center" wrapText="1"/>
      <protection/>
    </xf>
    <xf numFmtId="164" fontId="0" fillId="0" borderId="11" xfId="0" applyFont="1" applyBorder="1" applyAlignment="1">
      <alignment vertical="center"/>
    </xf>
    <xf numFmtId="164" fontId="30" fillId="0" borderId="11" xfId="0" applyFont="1" applyFill="1" applyBorder="1" applyAlignment="1">
      <alignment vertical="center" wrapText="1"/>
    </xf>
    <xf numFmtId="164" fontId="0" fillId="0" borderId="11" xfId="0" applyFont="1" applyBorder="1" applyAlignment="1">
      <alignment vertical="center"/>
    </xf>
    <xf numFmtId="164" fontId="14" fillId="0" borderId="11" xfId="0" applyFont="1" applyFill="1" applyBorder="1" applyAlignment="1">
      <alignment vertical="center" wrapText="1"/>
    </xf>
    <xf numFmtId="164" fontId="27" fillId="0" borderId="38" xfId="0" applyFont="1" applyFill="1" applyBorder="1" applyAlignment="1">
      <alignment vertical="center" wrapText="1"/>
    </xf>
    <xf numFmtId="164" fontId="0" fillId="0" borderId="38" xfId="0" applyFont="1" applyBorder="1" applyAlignment="1">
      <alignment vertical="center"/>
    </xf>
    <xf numFmtId="164" fontId="23" fillId="0" borderId="0" xfId="0" applyFont="1" applyFill="1" applyBorder="1" applyAlignment="1">
      <alignment vertical="center" wrapText="1"/>
    </xf>
    <xf numFmtId="164" fontId="0" fillId="0" borderId="0" xfId="0" applyFont="1" applyAlignment="1">
      <alignment vertical="center"/>
    </xf>
    <xf numFmtId="164" fontId="26" fillId="0" borderId="0" xfId="0" applyFont="1" applyFill="1" applyBorder="1" applyAlignment="1">
      <alignment vertical="center" wrapText="1"/>
    </xf>
    <xf numFmtId="164" fontId="28" fillId="0" borderId="0" xfId="0" applyFont="1" applyAlignment="1">
      <alignment vertical="center"/>
    </xf>
    <xf numFmtId="0" fontId="23" fillId="0" borderId="0" xfId="0" applyNumberFormat="1" applyFont="1" applyFill="1" applyBorder="1" applyAlignment="1">
      <alignment horizontal="left" vertical="center" wrapText="1"/>
    </xf>
    <xf numFmtId="164" fontId="15" fillId="0" borderId="0" xfId="0" applyFont="1" applyFill="1" applyBorder="1" applyAlignment="1">
      <alignment vertical="center" wrapText="1"/>
    </xf>
    <xf numFmtId="164" fontId="24" fillId="0" borderId="0" xfId="0" applyFont="1" applyFill="1" applyBorder="1" applyAlignment="1">
      <alignment vertical="center"/>
    </xf>
    <xf numFmtId="164" fontId="15" fillId="0" borderId="0" xfId="0" applyFont="1" applyAlignment="1">
      <alignment vertical="center"/>
    </xf>
    <xf numFmtId="165" fontId="24" fillId="0" borderId="0" xfId="0" applyNumberFormat="1" applyFont="1" applyFill="1" applyBorder="1" applyAlignment="1">
      <alignment horizontal="left" vertical="center"/>
    </xf>
    <xf numFmtId="164" fontId="15" fillId="0" borderId="38" xfId="0" applyFont="1" applyBorder="1" applyAlignment="1">
      <alignment vertical="center" wrapText="1"/>
    </xf>
    <xf numFmtId="164" fontId="15" fillId="0" borderId="0" xfId="0" applyFont="1" applyAlignment="1">
      <alignment vertical="center" wrapText="1"/>
    </xf>
    <xf numFmtId="164" fontId="14" fillId="0" borderId="11" xfId="0" applyFont="1" applyFill="1" applyBorder="1" applyAlignment="1">
      <alignment vertical="center"/>
    </xf>
    <xf numFmtId="164" fontId="0" fillId="0" borderId="11" xfId="0" applyFont="1" applyBorder="1" applyAlignment="1">
      <alignment/>
    </xf>
    <xf numFmtId="164" fontId="0" fillId="0" borderId="0" xfId="0" applyFont="1" applyAlignment="1">
      <alignment/>
    </xf>
    <xf numFmtId="7" fontId="14" fillId="0" borderId="39" xfId="21" applyNumberFormat="1" applyFont="1" applyBorder="1" applyAlignment="1">
      <alignment horizontal="right" vertical="center"/>
      <protection/>
    </xf>
    <xf numFmtId="164" fontId="0" fillId="0" borderId="39" xfId="0" applyBorder="1" applyAlignment="1">
      <alignment horizontal="right"/>
    </xf>
    <xf numFmtId="7" fontId="14" fillId="0" borderId="13" xfId="21" applyNumberFormat="1" applyFont="1" applyBorder="1" applyAlignment="1">
      <alignment vertical="center"/>
      <protection/>
    </xf>
    <xf numFmtId="164" fontId="0" fillId="0" borderId="13" xfId="0" applyBorder="1" applyAlignment="1">
      <alignment vertical="center"/>
    </xf>
    <xf numFmtId="164" fontId="11" fillId="0" borderId="0" xfId="0" applyFont="1" applyAlignment="1">
      <alignment wrapText="1"/>
    </xf>
    <xf numFmtId="164"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RockCreek-e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46"/>
  <sheetViews>
    <sheetView tabSelected="1" workbookViewId="0" topLeftCell="A41">
      <selection activeCell="F49" sqref="F49"/>
    </sheetView>
  </sheetViews>
  <sheetFormatPr defaultColWidth="9.00390625" defaultRowHeight="12.75"/>
  <cols>
    <col min="1" max="1" width="2.375" style="265" customWidth="1"/>
    <col min="2" max="2" width="81.875" style="265" customWidth="1"/>
    <col min="3" max="3" width="8.125" style="265" customWidth="1"/>
    <col min="4" max="16384" width="9.00390625" style="265" customWidth="1"/>
  </cols>
  <sheetData>
    <row r="1" spans="1:3" ht="12.75">
      <c r="A1" s="267" t="s">
        <v>57</v>
      </c>
      <c r="B1" s="191"/>
      <c r="C1" s="268" t="s">
        <v>58</v>
      </c>
    </row>
    <row r="2" spans="1:3" s="264" customFormat="1" ht="8.25" customHeight="1">
      <c r="A2" s="192"/>
      <c r="B2" s="192"/>
      <c r="C2" s="192"/>
    </row>
    <row r="3" spans="1:3" ht="12.75">
      <c r="A3" s="191" t="s">
        <v>59</v>
      </c>
      <c r="B3" s="191"/>
      <c r="C3" s="269" t="s">
        <v>4</v>
      </c>
    </row>
    <row r="4" spans="1:3" ht="14.25" customHeight="1">
      <c r="A4" s="191"/>
      <c r="B4" s="191"/>
      <c r="C4" s="270" t="s">
        <v>121</v>
      </c>
    </row>
    <row r="5" spans="1:3" ht="11.25" customHeight="1">
      <c r="A5" s="271"/>
      <c r="B5" s="272"/>
      <c r="C5" s="191"/>
    </row>
    <row r="6" spans="1:3" ht="12.75" customHeight="1">
      <c r="A6" s="194"/>
      <c r="B6" s="195"/>
      <c r="C6" s="191"/>
    </row>
    <row r="7" spans="1:3" ht="15" customHeight="1">
      <c r="A7" s="294" t="s">
        <v>105</v>
      </c>
      <c r="B7" s="295"/>
      <c r="C7" s="295"/>
    </row>
    <row r="8" spans="1:3" ht="32.25" customHeight="1">
      <c r="A8" s="193"/>
      <c r="B8" s="288" t="s">
        <v>60</v>
      </c>
      <c r="C8" s="296"/>
    </row>
    <row r="9" spans="1:3" ht="7.5" customHeight="1">
      <c r="A9" s="194"/>
      <c r="B9" s="195"/>
      <c r="C9" s="191"/>
    </row>
    <row r="10" spans="1:3" s="266" customFormat="1" ht="12.75">
      <c r="A10" s="294" t="s">
        <v>106</v>
      </c>
      <c r="B10" s="277"/>
      <c r="C10" s="277"/>
    </row>
    <row r="11" spans="1:3" s="266" customFormat="1" ht="51.75" customHeight="1">
      <c r="A11" s="193"/>
      <c r="B11" s="288" t="s">
        <v>61</v>
      </c>
      <c r="C11" s="284"/>
    </row>
    <row r="12" spans="1:3" s="266" customFormat="1" ht="6.75" customHeight="1">
      <c r="A12" s="193"/>
      <c r="B12" s="197"/>
      <c r="C12" s="196"/>
    </row>
    <row r="13" spans="1:3" s="266" customFormat="1" ht="31.5" customHeight="1">
      <c r="A13" s="198"/>
      <c r="B13" s="287" t="s">
        <v>67</v>
      </c>
      <c r="C13" s="284"/>
    </row>
    <row r="14" spans="1:3" s="266" customFormat="1" ht="7.5" customHeight="1">
      <c r="A14" s="198"/>
      <c r="B14" s="199"/>
      <c r="C14" s="196"/>
    </row>
    <row r="15" spans="1:3" s="266" customFormat="1" ht="12">
      <c r="A15" s="276" t="s">
        <v>107</v>
      </c>
      <c r="B15" s="277"/>
      <c r="C15" s="277"/>
    </row>
    <row r="16" spans="1:3" s="266" customFormat="1" ht="24.75" customHeight="1">
      <c r="A16" s="193"/>
      <c r="B16" s="288" t="s">
        <v>7</v>
      </c>
      <c r="C16" s="284"/>
    </row>
    <row r="17" spans="1:3" s="266" customFormat="1" ht="1.5" customHeight="1">
      <c r="A17" s="193"/>
      <c r="B17" s="197"/>
      <c r="C17" s="196"/>
    </row>
    <row r="18" spans="1:3" s="266" customFormat="1" ht="90" customHeight="1">
      <c r="A18" s="193"/>
      <c r="B18" s="283" t="s">
        <v>62</v>
      </c>
      <c r="C18" s="284"/>
    </row>
    <row r="19" spans="1:3" s="266" customFormat="1" ht="6.75" customHeight="1">
      <c r="A19" s="193"/>
      <c r="B19" s="200"/>
      <c r="C19" s="273"/>
    </row>
    <row r="20" spans="1:3" s="266" customFormat="1" ht="33.75" customHeight="1">
      <c r="A20" s="193"/>
      <c r="B20" s="283" t="s">
        <v>66</v>
      </c>
      <c r="C20" s="284"/>
    </row>
    <row r="21" spans="1:3" s="266" customFormat="1" ht="33" customHeight="1">
      <c r="A21" s="193"/>
      <c r="B21" s="285" t="s">
        <v>112</v>
      </c>
      <c r="C21" s="286"/>
    </row>
    <row r="22" spans="1:3" s="266" customFormat="1" ht="18.75" customHeight="1">
      <c r="A22" s="193"/>
      <c r="B22" s="208" t="s">
        <v>63</v>
      </c>
      <c r="C22" s="207"/>
    </row>
    <row r="23" spans="1:3" s="266" customFormat="1" ht="7.5" customHeight="1">
      <c r="A23" s="193"/>
      <c r="B23" s="208"/>
      <c r="C23" s="207"/>
    </row>
    <row r="24" spans="1:3" s="266" customFormat="1" ht="17.25" customHeight="1">
      <c r="A24" s="278" t="s">
        <v>108</v>
      </c>
      <c r="B24" s="279"/>
      <c r="C24" s="279"/>
    </row>
    <row r="25" spans="1:3" s="266" customFormat="1" ht="42.75" customHeight="1">
      <c r="A25" s="193"/>
      <c r="B25" s="281" t="s">
        <v>80</v>
      </c>
      <c r="C25" s="282"/>
    </row>
    <row r="26" spans="1:3" s="266" customFormat="1" ht="6" customHeight="1">
      <c r="A26" s="193"/>
      <c r="B26" s="208"/>
      <c r="C26" s="207"/>
    </row>
    <row r="27" spans="1:3" s="266" customFormat="1" ht="17.25" customHeight="1">
      <c r="A27" s="193"/>
      <c r="B27" s="200" t="s">
        <v>65</v>
      </c>
      <c r="C27" s="196"/>
    </row>
    <row r="28" spans="1:3" s="266" customFormat="1" ht="7.5" customHeight="1">
      <c r="A28" s="193"/>
      <c r="B28" s="200"/>
      <c r="C28" s="196"/>
    </row>
    <row r="29" spans="1:3" s="266" customFormat="1" ht="12">
      <c r="A29" s="276" t="s">
        <v>109</v>
      </c>
      <c r="B29" s="277"/>
      <c r="C29" s="277"/>
    </row>
    <row r="30" spans="1:3" s="266" customFormat="1" ht="22.5" customHeight="1">
      <c r="A30" s="193"/>
      <c r="B30" s="288" t="s">
        <v>8</v>
      </c>
      <c r="C30" s="284"/>
    </row>
    <row r="31" spans="1:3" s="266" customFormat="1" ht="3.75" customHeight="1">
      <c r="A31" s="193"/>
      <c r="B31" s="197"/>
      <c r="C31" s="196"/>
    </row>
    <row r="32" spans="1:3" s="266" customFormat="1" ht="18" customHeight="1">
      <c r="A32" s="193"/>
      <c r="B32" s="283" t="s">
        <v>9</v>
      </c>
      <c r="C32" s="284"/>
    </row>
    <row r="33" spans="1:3" s="266" customFormat="1" ht="15" customHeight="1">
      <c r="A33" s="193"/>
      <c r="B33" s="200"/>
      <c r="C33" s="200"/>
    </row>
    <row r="34" spans="1:3" s="266" customFormat="1" ht="18.75" customHeight="1">
      <c r="A34" s="280" t="s">
        <v>110</v>
      </c>
      <c r="B34" s="277"/>
      <c r="C34" s="277"/>
    </row>
    <row r="35" spans="1:3" s="266" customFormat="1" ht="82.5" customHeight="1">
      <c r="A35" s="193"/>
      <c r="B35" s="292" t="s">
        <v>113</v>
      </c>
      <c r="C35" s="292"/>
    </row>
    <row r="36" spans="1:3" s="266" customFormat="1" ht="4.5" customHeight="1">
      <c r="A36" s="274"/>
      <c r="B36" s="201"/>
      <c r="C36" s="196"/>
    </row>
    <row r="37" spans="1:3" s="266" customFormat="1" ht="49.5" customHeight="1">
      <c r="A37" s="274"/>
      <c r="B37" s="293" t="s">
        <v>122</v>
      </c>
      <c r="C37" s="293"/>
    </row>
    <row r="38" spans="1:3" s="266" customFormat="1" ht="49.5" customHeight="1">
      <c r="A38" s="274"/>
      <c r="B38" s="256" t="s">
        <v>127</v>
      </c>
      <c r="C38" s="256"/>
    </row>
    <row r="39" spans="1:3" s="266" customFormat="1" ht="3.75" customHeight="1">
      <c r="A39" s="274"/>
      <c r="B39" s="201"/>
      <c r="C39" s="196"/>
    </row>
    <row r="40" spans="1:3" s="266" customFormat="1" ht="30" customHeight="1">
      <c r="A40" s="274"/>
      <c r="B40" s="283" t="s">
        <v>125</v>
      </c>
      <c r="C40" s="284"/>
    </row>
    <row r="41" spans="1:3" s="266" customFormat="1" ht="7.5" customHeight="1">
      <c r="A41" s="275"/>
      <c r="B41" s="201"/>
      <c r="C41" s="196"/>
    </row>
    <row r="42" spans="1:3" s="266" customFormat="1" ht="17.25" customHeight="1">
      <c r="A42" s="276" t="s">
        <v>111</v>
      </c>
      <c r="B42" s="277"/>
      <c r="C42" s="277"/>
    </row>
    <row r="43" spans="1:3" s="266" customFormat="1" ht="89.25" customHeight="1">
      <c r="A43" s="273"/>
      <c r="B43" s="293" t="s">
        <v>123</v>
      </c>
      <c r="C43" s="293"/>
    </row>
    <row r="44" spans="1:3" s="266" customFormat="1" ht="59.25" customHeight="1">
      <c r="A44" s="198"/>
      <c r="B44" s="248" t="s">
        <v>124</v>
      </c>
      <c r="C44" s="196"/>
    </row>
    <row r="45" spans="1:3" s="266" customFormat="1" ht="15" customHeight="1">
      <c r="A45" s="289" t="s">
        <v>131</v>
      </c>
      <c r="B45" s="290"/>
      <c r="C45" s="284"/>
    </row>
    <row r="46" spans="1:3" s="266" customFormat="1" ht="15.75" customHeight="1">
      <c r="A46" s="291" t="s">
        <v>117</v>
      </c>
      <c r="B46" s="284"/>
      <c r="C46" s="284"/>
    </row>
  </sheetData>
  <mergeCells count="23">
    <mergeCell ref="A7:C7"/>
    <mergeCell ref="A10:C10"/>
    <mergeCell ref="B8:C8"/>
    <mergeCell ref="B11:C11"/>
    <mergeCell ref="B13:C13"/>
    <mergeCell ref="B16:C16"/>
    <mergeCell ref="A45:C45"/>
    <mergeCell ref="A46:C46"/>
    <mergeCell ref="B30:C30"/>
    <mergeCell ref="B32:C32"/>
    <mergeCell ref="B40:C40"/>
    <mergeCell ref="B35:C35"/>
    <mergeCell ref="B37:C37"/>
    <mergeCell ref="B43:C43"/>
    <mergeCell ref="A15:C15"/>
    <mergeCell ref="A24:C24"/>
    <mergeCell ref="A29:C29"/>
    <mergeCell ref="A42:C42"/>
    <mergeCell ref="A34:C34"/>
    <mergeCell ref="B25:C25"/>
    <mergeCell ref="B18:C18"/>
    <mergeCell ref="B20:C20"/>
    <mergeCell ref="B21:C21"/>
  </mergeCells>
  <printOptions horizontalCentered="1"/>
  <pageMargins left="0.7" right="0.6" top="0.6" bottom="0.75" header="0.5" footer="0.5"/>
  <pageSetup horizontalDpi="600" verticalDpi="600" orientation="landscape" r:id="rId1"/>
  <headerFooter alignWithMargins="0">
    <oddFooter>&amp;C&amp;"Franklin Gothic Book,Regular"&amp;8Page &amp;P of &amp;N&amp;R&amp;"Franklin Gothic Book,Regular"&amp;8Scope of Work  -  &amp;F</oddFooter>
  </headerFooter>
  <rowBreaks count="1" manualBreakCount="1">
    <brk id="33" max="2" man="1"/>
  </rowBreaks>
</worksheet>
</file>

<file path=xl/worksheets/sheet2.xml><?xml version="1.0" encoding="utf-8"?>
<worksheet xmlns="http://schemas.openxmlformats.org/spreadsheetml/2006/main" xmlns:r="http://schemas.openxmlformats.org/officeDocument/2006/relationships">
  <dimension ref="A1:R124"/>
  <sheetViews>
    <sheetView showGridLines="0" showZeros="0" workbookViewId="0" topLeftCell="A7">
      <selection activeCell="J62" sqref="J62"/>
    </sheetView>
  </sheetViews>
  <sheetFormatPr defaultColWidth="9.00390625" defaultRowHeight="12.75"/>
  <cols>
    <col min="1" max="1" width="6.25390625" style="15" customWidth="1"/>
    <col min="2" max="2" width="6.75390625" style="15" customWidth="1"/>
    <col min="3" max="3" width="4.875" style="15" customWidth="1"/>
    <col min="4" max="4" width="4.625" style="15" customWidth="1"/>
    <col min="5" max="5" width="4.375" style="15" customWidth="1"/>
    <col min="6" max="6" width="15.25390625" style="15" customWidth="1"/>
    <col min="7" max="7" width="7.125" style="15" customWidth="1"/>
    <col min="8" max="8" width="7.25390625" style="15" customWidth="1"/>
    <col min="9" max="10" width="8.00390625" style="15" customWidth="1"/>
    <col min="11" max="11" width="9.875" style="0" customWidth="1"/>
    <col min="12" max="12" width="7.50390625" style="0" customWidth="1"/>
    <col min="13" max="13" width="8.25390625" style="0" customWidth="1"/>
    <col min="14" max="14" width="9.75390625" style="0" customWidth="1"/>
    <col min="15" max="15" width="9.375" style="0" customWidth="1"/>
    <col min="16" max="16384" width="9.375" style="15" customWidth="1"/>
  </cols>
  <sheetData>
    <row r="1" spans="1:14" ht="45" customHeight="1">
      <c r="A1" s="179" t="s">
        <v>20</v>
      </c>
      <c r="B1" s="180"/>
      <c r="C1" s="181" t="s">
        <v>29</v>
      </c>
      <c r="D1" s="181"/>
      <c r="E1" s="182"/>
      <c r="F1" s="183"/>
      <c r="G1" s="184"/>
      <c r="H1" s="107"/>
      <c r="N1" s="211"/>
    </row>
    <row r="2" spans="1:14" ht="13.5" customHeight="1">
      <c r="A2" s="185" t="s">
        <v>21</v>
      </c>
      <c r="B2" s="186"/>
      <c r="C2" s="187" t="s">
        <v>4</v>
      </c>
      <c r="D2" s="187"/>
      <c r="E2" s="188"/>
      <c r="F2" s="189"/>
      <c r="G2" s="189"/>
      <c r="H2" s="107"/>
      <c r="L2" s="108" t="s">
        <v>22</v>
      </c>
      <c r="M2" s="190" t="s">
        <v>30</v>
      </c>
      <c r="N2" s="110"/>
    </row>
    <row r="3" spans="1:13" ht="13.5" customHeight="1">
      <c r="A3" s="185" t="s">
        <v>47</v>
      </c>
      <c r="B3" s="186"/>
      <c r="C3" s="187" t="s">
        <v>118</v>
      </c>
      <c r="D3" s="187"/>
      <c r="E3" s="188"/>
      <c r="F3" s="189"/>
      <c r="G3" s="189"/>
      <c r="H3" s="107"/>
      <c r="I3" s="108"/>
      <c r="J3" s="110"/>
      <c r="K3" s="3"/>
      <c r="L3" s="108" t="s">
        <v>23</v>
      </c>
      <c r="M3" s="238">
        <v>37914</v>
      </c>
    </row>
    <row r="4" spans="2:11" ht="3.75" customHeight="1">
      <c r="B4" s="20"/>
      <c r="C4" s="28"/>
      <c r="D4" s="28"/>
      <c r="E4" s="28"/>
      <c r="F4" s="29"/>
      <c r="G4" s="25"/>
      <c r="K4" s="3"/>
    </row>
    <row r="5" spans="1:14" ht="5.25" customHeight="1">
      <c r="A5" s="30"/>
      <c r="B5" s="30"/>
      <c r="C5" s="30"/>
      <c r="D5" s="30"/>
      <c r="E5" s="30"/>
      <c r="F5" s="31"/>
      <c r="G5" s="31"/>
      <c r="H5" s="31"/>
      <c r="I5" s="31"/>
      <c r="J5" s="31"/>
      <c r="K5" s="31"/>
      <c r="L5" s="31"/>
      <c r="M5" s="31"/>
      <c r="N5" s="31"/>
    </row>
    <row r="6" spans="1:15" s="59" customFormat="1" ht="14.25" customHeight="1">
      <c r="A6" s="106"/>
      <c r="B6" s="106"/>
      <c r="C6" s="106"/>
      <c r="D6" s="106"/>
      <c r="E6" s="106"/>
      <c r="F6" s="153"/>
      <c r="G6" s="154" t="s">
        <v>24</v>
      </c>
      <c r="H6" s="155"/>
      <c r="I6" s="156"/>
      <c r="J6" s="156"/>
      <c r="K6" s="156"/>
      <c r="L6" s="156"/>
      <c r="M6" s="156"/>
      <c r="N6" s="212"/>
      <c r="O6" s="109"/>
    </row>
    <row r="7" spans="1:15" s="107" customFormat="1" ht="13.5" customHeight="1">
      <c r="A7" s="140"/>
      <c r="B7" s="140"/>
      <c r="C7" s="140"/>
      <c r="D7" s="140"/>
      <c r="E7" s="141" t="s">
        <v>25</v>
      </c>
      <c r="F7" s="140"/>
      <c r="G7" s="142"/>
      <c r="H7" s="142" t="s">
        <v>39</v>
      </c>
      <c r="I7" s="142" t="s">
        <v>78</v>
      </c>
      <c r="J7" s="143" t="s">
        <v>90</v>
      </c>
      <c r="K7" s="144" t="s">
        <v>70</v>
      </c>
      <c r="L7" s="226" t="s">
        <v>18</v>
      </c>
      <c r="M7" s="226" t="s">
        <v>82</v>
      </c>
      <c r="N7" s="226" t="s">
        <v>71</v>
      </c>
      <c r="O7" s="109"/>
    </row>
    <row r="8" spans="1:15" s="113" customFormat="1" ht="13.5" customHeight="1">
      <c r="A8" s="145"/>
      <c r="B8" s="145"/>
      <c r="C8" s="145"/>
      <c r="D8" s="145"/>
      <c r="E8" s="145"/>
      <c r="F8" s="146"/>
      <c r="G8" s="147" t="s">
        <v>40</v>
      </c>
      <c r="H8" s="147" t="s">
        <v>38</v>
      </c>
      <c r="I8" s="147" t="s">
        <v>38</v>
      </c>
      <c r="J8" s="249" t="s">
        <v>91</v>
      </c>
      <c r="K8" s="148" t="s">
        <v>2</v>
      </c>
      <c r="L8" s="227" t="s">
        <v>19</v>
      </c>
      <c r="M8" s="227" t="s">
        <v>83</v>
      </c>
      <c r="N8" s="228" t="s">
        <v>72</v>
      </c>
      <c r="O8" s="109"/>
    </row>
    <row r="9" spans="1:15" s="113" customFormat="1" ht="13.5" customHeight="1">
      <c r="A9" s="111"/>
      <c r="B9" s="111"/>
      <c r="C9" s="111"/>
      <c r="D9" s="111"/>
      <c r="E9" s="111"/>
      <c r="F9" s="245" t="s">
        <v>97</v>
      </c>
      <c r="G9" s="112">
        <v>105</v>
      </c>
      <c r="H9" s="112">
        <v>80</v>
      </c>
      <c r="I9" s="112">
        <v>85</v>
      </c>
      <c r="J9" s="132">
        <v>85</v>
      </c>
      <c r="K9" s="131" t="s">
        <v>54</v>
      </c>
      <c r="L9" s="229" t="s">
        <v>54</v>
      </c>
      <c r="M9" s="229" t="s">
        <v>54</v>
      </c>
      <c r="N9" s="229" t="s">
        <v>54</v>
      </c>
      <c r="O9" s="109"/>
    </row>
    <row r="10" spans="1:15" s="113" customFormat="1" ht="13.5" customHeight="1">
      <c r="A10" s="111"/>
      <c r="B10" s="111"/>
      <c r="C10" s="111"/>
      <c r="D10" s="111"/>
      <c r="E10" s="111"/>
      <c r="F10" s="250" t="s">
        <v>98</v>
      </c>
      <c r="G10" s="112">
        <v>110</v>
      </c>
      <c r="H10" s="112">
        <v>85</v>
      </c>
      <c r="I10" s="112">
        <v>87</v>
      </c>
      <c r="J10" s="132">
        <v>87</v>
      </c>
      <c r="K10" s="244"/>
      <c r="L10" s="244"/>
      <c r="M10" s="244"/>
      <c r="N10" s="244"/>
      <c r="O10" s="109"/>
    </row>
    <row r="11" spans="1:15" s="39" customFormat="1" ht="6.75" customHeight="1">
      <c r="A11" s="50"/>
      <c r="B11" s="50"/>
      <c r="C11" s="50"/>
      <c r="D11" s="50"/>
      <c r="E11" s="50"/>
      <c r="F11" s="51"/>
      <c r="G11" s="101"/>
      <c r="H11" s="101"/>
      <c r="I11" s="101"/>
      <c r="J11" s="101"/>
      <c r="K11" s="101"/>
      <c r="L11" s="101"/>
      <c r="M11" s="101"/>
      <c r="N11" s="101"/>
      <c r="O11"/>
    </row>
    <row r="12" spans="1:15" s="59" customFormat="1" ht="12.75" customHeight="1">
      <c r="A12" s="149" t="s">
        <v>3</v>
      </c>
      <c r="B12" s="149" t="s">
        <v>52</v>
      </c>
      <c r="C12" s="89"/>
      <c r="D12" s="89"/>
      <c r="E12" s="89"/>
      <c r="F12" s="150"/>
      <c r="G12" s="151"/>
      <c r="H12" s="151"/>
      <c r="I12" s="151"/>
      <c r="J12" s="151"/>
      <c r="K12" s="151"/>
      <c r="L12" s="151"/>
      <c r="M12" s="151"/>
      <c r="N12" s="114"/>
      <c r="O12" s="109"/>
    </row>
    <row r="13" spans="1:15" s="39" customFormat="1" ht="13.5" customHeight="1">
      <c r="A13" s="106"/>
      <c r="B13" s="105" t="s">
        <v>68</v>
      </c>
      <c r="C13" s="103"/>
      <c r="D13" s="103"/>
      <c r="E13" s="103"/>
      <c r="F13" s="104"/>
      <c r="G13" s="138">
        <v>4</v>
      </c>
      <c r="H13" s="138">
        <v>10</v>
      </c>
      <c r="I13" s="138">
        <v>12</v>
      </c>
      <c r="J13" s="138">
        <v>8</v>
      </c>
      <c r="K13" s="213"/>
      <c r="L13" s="213"/>
      <c r="M13" s="215"/>
      <c r="N13" s="214"/>
      <c r="O13"/>
    </row>
    <row r="14" spans="1:15" s="59" customFormat="1" ht="13.5" customHeight="1">
      <c r="A14" s="58"/>
      <c r="B14" s="58"/>
      <c r="C14" s="58"/>
      <c r="D14" s="58"/>
      <c r="E14" s="58"/>
      <c r="F14" s="58"/>
      <c r="G14" s="123">
        <f>G13*G9</f>
        <v>420</v>
      </c>
      <c r="H14" s="124">
        <f>H13*H9</f>
        <v>800</v>
      </c>
      <c r="I14" s="124">
        <f>I13*I9</f>
        <v>1020</v>
      </c>
      <c r="J14" s="124">
        <f>J13*J9</f>
        <v>680</v>
      </c>
      <c r="K14" s="124"/>
      <c r="L14" s="123"/>
      <c r="M14" s="216"/>
      <c r="N14" s="124"/>
      <c r="O14" s="109"/>
    </row>
    <row r="15" spans="1:15" s="59" customFormat="1" ht="3.75" customHeight="1">
      <c r="A15" s="58"/>
      <c r="B15" s="58"/>
      <c r="C15" s="58"/>
      <c r="D15" s="58"/>
      <c r="E15" s="58"/>
      <c r="F15" s="58"/>
      <c r="G15" s="114"/>
      <c r="H15" s="114"/>
      <c r="I15" s="114"/>
      <c r="J15" s="114"/>
      <c r="K15" s="115"/>
      <c r="L15" s="109"/>
      <c r="N15" s="109"/>
      <c r="O15" s="109"/>
    </row>
    <row r="16" spans="1:15" s="59" customFormat="1" ht="14.25" customHeight="1">
      <c r="A16" s="58"/>
      <c r="B16" s="58"/>
      <c r="C16" s="58"/>
      <c r="D16" s="58"/>
      <c r="K16" s="116" t="s">
        <v>55</v>
      </c>
      <c r="L16" s="178">
        <f>SUM(G14:N14)</f>
        <v>2920</v>
      </c>
      <c r="N16" s="177">
        <f>L16+L17</f>
        <v>3070</v>
      </c>
      <c r="O16" s="109"/>
    </row>
    <row r="17" spans="1:15" s="59" customFormat="1" ht="13.5" customHeight="1">
      <c r="A17" s="58"/>
      <c r="B17" s="58"/>
      <c r="C17" s="58"/>
      <c r="D17" s="58"/>
      <c r="K17" s="116" t="s">
        <v>0</v>
      </c>
      <c r="L17" s="178">
        <v>150</v>
      </c>
      <c r="N17" s="117" t="s">
        <v>49</v>
      </c>
      <c r="O17" s="109"/>
    </row>
    <row r="18" spans="1:15" s="59" customFormat="1" ht="3" customHeight="1">
      <c r="A18" s="58"/>
      <c r="B18" s="58"/>
      <c r="C18" s="58"/>
      <c r="D18" s="58"/>
      <c r="E18" s="58"/>
      <c r="F18" s="60"/>
      <c r="G18" s="118"/>
      <c r="H18" s="118"/>
      <c r="I18" s="118"/>
      <c r="J18" s="118"/>
      <c r="K18" s="115"/>
      <c r="L18" s="109"/>
      <c r="M18" s="109"/>
      <c r="N18" s="109"/>
      <c r="O18" s="109"/>
    </row>
    <row r="19" spans="1:15" s="59" customFormat="1" ht="11.25" customHeight="1">
      <c r="A19" s="149" t="s">
        <v>6</v>
      </c>
      <c r="B19" s="149" t="s">
        <v>32</v>
      </c>
      <c r="C19" s="89"/>
      <c r="D19" s="89"/>
      <c r="E19" s="89"/>
      <c r="F19" s="150"/>
      <c r="G19" s="151"/>
      <c r="H19" s="151"/>
      <c r="I19" s="151"/>
      <c r="J19" s="151"/>
      <c r="K19" s="115"/>
      <c r="L19" s="109"/>
      <c r="M19" s="109"/>
      <c r="N19" s="109"/>
      <c r="O19" s="109"/>
    </row>
    <row r="20" spans="1:15" s="59" customFormat="1" ht="12">
      <c r="A20" s="106"/>
      <c r="B20" s="103" t="s">
        <v>33</v>
      </c>
      <c r="C20" s="103"/>
      <c r="D20" s="103"/>
      <c r="E20" s="103"/>
      <c r="F20" s="104"/>
      <c r="G20" s="138">
        <v>16</v>
      </c>
      <c r="H20" s="138"/>
      <c r="I20" s="138">
        <v>40</v>
      </c>
      <c r="J20" s="138"/>
      <c r="K20" s="138"/>
      <c r="L20" s="138"/>
      <c r="M20" s="138"/>
      <c r="N20" s="217"/>
      <c r="O20" s="109"/>
    </row>
    <row r="21" spans="1:15" s="59" customFormat="1" ht="13.5" customHeight="1">
      <c r="A21" s="58"/>
      <c r="B21" s="58"/>
      <c r="C21" s="58"/>
      <c r="D21" s="58"/>
      <c r="E21" s="58"/>
      <c r="F21" s="58"/>
      <c r="G21" s="123">
        <f>G20*G9</f>
        <v>1680</v>
      </c>
      <c r="H21" s="124">
        <f>H20*H9</f>
        <v>0</v>
      </c>
      <c r="I21" s="124">
        <f>I20*I9</f>
        <v>3400</v>
      </c>
      <c r="J21" s="124">
        <f>J20*J9</f>
        <v>0</v>
      </c>
      <c r="K21" s="124"/>
      <c r="L21" s="124"/>
      <c r="M21" s="124"/>
      <c r="N21" s="124"/>
      <c r="O21" s="109"/>
    </row>
    <row r="22" spans="1:15" s="59" customFormat="1" ht="3.75" customHeight="1">
      <c r="A22" s="58"/>
      <c r="B22" s="58"/>
      <c r="C22" s="58"/>
      <c r="D22" s="58"/>
      <c r="E22" s="58"/>
      <c r="F22" s="58"/>
      <c r="G22" s="114"/>
      <c r="H22" s="114"/>
      <c r="I22" s="114"/>
      <c r="J22" s="114"/>
      <c r="K22" s="115"/>
      <c r="L22" s="109"/>
      <c r="M22" s="109"/>
      <c r="N22" s="109"/>
      <c r="O22" s="109"/>
    </row>
    <row r="23" spans="1:15" s="59" customFormat="1" ht="13.5" customHeight="1">
      <c r="A23" s="58"/>
      <c r="B23" s="58"/>
      <c r="C23" s="58"/>
      <c r="D23" s="58"/>
      <c r="J23" s="116"/>
      <c r="K23" s="116" t="s">
        <v>55</v>
      </c>
      <c r="L23" s="178">
        <f>SUM(G21:N21)</f>
        <v>5080</v>
      </c>
      <c r="N23" s="177">
        <f>L23+L24</f>
        <v>5625</v>
      </c>
      <c r="O23" s="109"/>
    </row>
    <row r="24" spans="1:15" s="59" customFormat="1" ht="13.5" customHeight="1">
      <c r="A24" s="58"/>
      <c r="B24" s="58"/>
      <c r="C24" s="58"/>
      <c r="D24" s="58"/>
      <c r="J24" s="116"/>
      <c r="K24" s="116" t="s">
        <v>0</v>
      </c>
      <c r="L24" s="178">
        <v>545</v>
      </c>
      <c r="N24" s="117" t="s">
        <v>50</v>
      </c>
      <c r="O24" s="109"/>
    </row>
    <row r="25" spans="1:15" s="59" customFormat="1" ht="3" customHeight="1">
      <c r="A25" s="58"/>
      <c r="B25" s="58"/>
      <c r="C25" s="58"/>
      <c r="D25" s="58"/>
      <c r="E25" s="58"/>
      <c r="F25" s="60"/>
      <c r="G25" s="114"/>
      <c r="H25" s="114"/>
      <c r="I25" s="114"/>
      <c r="J25" s="114"/>
      <c r="K25" s="115"/>
      <c r="L25" s="109"/>
      <c r="M25" s="109"/>
      <c r="N25" s="109"/>
      <c r="O25" s="109"/>
    </row>
    <row r="26" spans="1:15" s="59" customFormat="1" ht="12">
      <c r="A26" s="149" t="s">
        <v>5</v>
      </c>
      <c r="B26" s="149" t="s">
        <v>41</v>
      </c>
      <c r="C26" s="89"/>
      <c r="D26" s="89"/>
      <c r="E26" s="89"/>
      <c r="F26" s="150"/>
      <c r="G26" s="151"/>
      <c r="H26" s="151"/>
      <c r="I26" s="151"/>
      <c r="J26" s="151"/>
      <c r="K26" s="152"/>
      <c r="L26" s="152"/>
      <c r="M26" s="152"/>
      <c r="N26" s="115"/>
      <c r="O26" s="109"/>
    </row>
    <row r="27" spans="1:18" s="59" customFormat="1" ht="12">
      <c r="A27" s="58"/>
      <c r="B27" s="56" t="s">
        <v>34</v>
      </c>
      <c r="C27" s="56"/>
      <c r="D27" s="56"/>
      <c r="E27" s="56"/>
      <c r="F27" s="104"/>
      <c r="G27" s="218">
        <v>8</v>
      </c>
      <c r="H27" s="119">
        <v>8</v>
      </c>
      <c r="I27" s="119">
        <v>8</v>
      </c>
      <c r="J27" s="120">
        <v>8</v>
      </c>
      <c r="K27" s="120"/>
      <c r="L27" s="120"/>
      <c r="M27" s="120"/>
      <c r="N27" s="219"/>
      <c r="O27" s="109">
        <f>SUMPRODUCT($G$9:$J$9*G27:J27)</f>
        <v>2840</v>
      </c>
      <c r="R27" s="206">
        <f>SUM(O27:Q27)</f>
        <v>2840</v>
      </c>
    </row>
    <row r="28" spans="1:18" s="59" customFormat="1" ht="12">
      <c r="A28" s="58"/>
      <c r="B28" s="56" t="s">
        <v>35</v>
      </c>
      <c r="C28" s="56"/>
      <c r="D28" s="56"/>
      <c r="E28" s="56"/>
      <c r="F28" s="57"/>
      <c r="G28" s="119"/>
      <c r="H28" s="119">
        <v>22</v>
      </c>
      <c r="I28" s="119">
        <v>60</v>
      </c>
      <c r="J28" s="120">
        <v>24</v>
      </c>
      <c r="K28" s="120"/>
      <c r="L28" s="120"/>
      <c r="M28" s="120"/>
      <c r="N28" s="220"/>
      <c r="O28" s="109">
        <f>SUMPRODUCT($G$9:$J$9*G28:J28)</f>
        <v>8900</v>
      </c>
      <c r="P28" s="59">
        <v>35000</v>
      </c>
      <c r="Q28" s="59">
        <f>3500+1300</f>
        <v>4800</v>
      </c>
      <c r="R28" s="206">
        <f>SUM(O28:Q28)</f>
        <v>48700</v>
      </c>
    </row>
    <row r="29" spans="1:18" s="59" customFormat="1" ht="12">
      <c r="A29" s="58"/>
      <c r="B29" s="56" t="s">
        <v>88</v>
      </c>
      <c r="C29" s="56"/>
      <c r="D29" s="56"/>
      <c r="E29" s="56"/>
      <c r="F29" s="57"/>
      <c r="G29" s="119"/>
      <c r="H29" s="119"/>
      <c r="I29" s="119">
        <v>40</v>
      </c>
      <c r="J29" s="120">
        <v>19</v>
      </c>
      <c r="K29" s="120"/>
      <c r="L29" s="120"/>
      <c r="M29" s="120"/>
      <c r="N29" s="220"/>
      <c r="O29" s="109">
        <f>SUMPRODUCT($G$9:$J$9*G29:J29)</f>
        <v>5015</v>
      </c>
      <c r="P29" s="59">
        <v>31000</v>
      </c>
      <c r="Q29" s="59">
        <v>3100</v>
      </c>
      <c r="R29" s="206">
        <f>SUM(O29:Q29)</f>
        <v>39115</v>
      </c>
    </row>
    <row r="30" spans="1:18" s="59" customFormat="1" ht="12">
      <c r="A30" s="58"/>
      <c r="B30" s="56" t="s">
        <v>37</v>
      </c>
      <c r="C30" s="56"/>
      <c r="D30" s="56"/>
      <c r="E30" s="56"/>
      <c r="F30" s="55"/>
      <c r="G30" s="121"/>
      <c r="H30" s="121"/>
      <c r="I30" s="121">
        <v>12</v>
      </c>
      <c r="J30" s="122"/>
      <c r="K30" s="122"/>
      <c r="L30" s="122"/>
      <c r="M30" s="122"/>
      <c r="N30" s="221"/>
      <c r="O30" s="109">
        <f>SUMPRODUCT($G$9:$J$9*G30:J30)</f>
        <v>1020</v>
      </c>
      <c r="P30" s="59">
        <v>8000</v>
      </c>
      <c r="Q30" s="59">
        <v>800</v>
      </c>
      <c r="R30" s="206">
        <f>SUM(O30:Q30)</f>
        <v>9820</v>
      </c>
    </row>
    <row r="31" spans="1:18" s="59" customFormat="1" ht="12">
      <c r="A31" s="58"/>
      <c r="B31" s="58"/>
      <c r="C31" s="58"/>
      <c r="D31" s="58"/>
      <c r="E31" s="58"/>
      <c r="F31" s="60"/>
      <c r="G31" s="129">
        <f>SUM(G27:G30)</f>
        <v>8</v>
      </c>
      <c r="H31" s="129">
        <f>SUM(H27:H30)</f>
        <v>30</v>
      </c>
      <c r="I31" s="129">
        <f>SUM(I27:I30)</f>
        <v>120</v>
      </c>
      <c r="J31" s="130">
        <f>SUM(J27:J30)</f>
        <v>51</v>
      </c>
      <c r="K31" s="130"/>
      <c r="L31" s="130"/>
      <c r="M31" s="130"/>
      <c r="N31" s="130"/>
      <c r="O31" s="109"/>
      <c r="R31" s="246">
        <f>SUM(R27:R30)</f>
        <v>100475</v>
      </c>
    </row>
    <row r="32" spans="1:15" s="59" customFormat="1" ht="12">
      <c r="A32" s="58"/>
      <c r="B32" s="58"/>
      <c r="C32" s="58"/>
      <c r="D32" s="58"/>
      <c r="E32" s="58"/>
      <c r="F32" s="60"/>
      <c r="G32" s="123">
        <f>G31*G9</f>
        <v>840</v>
      </c>
      <c r="H32" s="123">
        <f>H31*H9</f>
        <v>2400</v>
      </c>
      <c r="I32" s="123">
        <f>I31*I9</f>
        <v>10200</v>
      </c>
      <c r="J32" s="124">
        <f>J31*J9</f>
        <v>4335</v>
      </c>
      <c r="K32" s="124">
        <v>35000</v>
      </c>
      <c r="L32" s="124">
        <v>31000</v>
      </c>
      <c r="M32" s="124">
        <v>8000</v>
      </c>
      <c r="N32" s="124"/>
      <c r="O32" s="109"/>
    </row>
    <row r="33" spans="1:15" s="59" customFormat="1" ht="3.75" customHeight="1">
      <c r="A33" s="58"/>
      <c r="B33" s="58"/>
      <c r="C33" s="58"/>
      <c r="D33" s="58"/>
      <c r="E33" s="58"/>
      <c r="F33" s="60"/>
      <c r="G33" s="125"/>
      <c r="H33" s="125"/>
      <c r="I33" s="125"/>
      <c r="J33" s="125"/>
      <c r="K33" s="115"/>
      <c r="L33" s="109"/>
      <c r="M33" s="109"/>
      <c r="N33" s="109"/>
      <c r="O33" s="109"/>
    </row>
    <row r="34" spans="1:15" s="59" customFormat="1" ht="12">
      <c r="A34" s="58"/>
      <c r="B34" s="58"/>
      <c r="C34" s="58"/>
      <c r="D34" s="58"/>
      <c r="E34" s="58"/>
      <c r="F34" s="58"/>
      <c r="G34" s="114"/>
      <c r="H34" s="114"/>
      <c r="K34" s="116" t="s">
        <v>55</v>
      </c>
      <c r="L34" s="178">
        <f>SUM(G32:N32)</f>
        <v>91775</v>
      </c>
      <c r="N34" s="177">
        <f>L34+L35+L36</f>
        <v>100475</v>
      </c>
      <c r="O34" s="109"/>
    </row>
    <row r="35" spans="1:15" s="59" customFormat="1" ht="13.5" customHeight="1">
      <c r="A35" s="58"/>
      <c r="B35" s="58"/>
      <c r="C35" s="58"/>
      <c r="D35" s="58"/>
      <c r="E35" s="58"/>
      <c r="F35" s="58"/>
      <c r="G35" s="114"/>
      <c r="H35" s="114"/>
      <c r="K35" s="116" t="s">
        <v>0</v>
      </c>
      <c r="L35" s="178">
        <v>1300</v>
      </c>
      <c r="N35" s="117" t="s">
        <v>51</v>
      </c>
      <c r="O35" s="109"/>
    </row>
    <row r="36" spans="1:15" s="59" customFormat="1" ht="13.5" customHeight="1">
      <c r="A36" s="58"/>
      <c r="B36" s="58"/>
      <c r="C36" s="58"/>
      <c r="D36" s="58"/>
      <c r="E36" s="58"/>
      <c r="F36" s="58"/>
      <c r="G36" s="114"/>
      <c r="H36" s="114"/>
      <c r="K36" s="116" t="s">
        <v>48</v>
      </c>
      <c r="L36" s="178">
        <f>SUM(K32:N32)*0.1</f>
        <v>7400</v>
      </c>
      <c r="N36" s="117"/>
      <c r="O36" s="109"/>
    </row>
    <row r="37" spans="1:15" s="59" customFormat="1" ht="3" customHeight="1">
      <c r="A37" s="58"/>
      <c r="B37" s="58"/>
      <c r="C37" s="58"/>
      <c r="D37" s="58"/>
      <c r="E37" s="58"/>
      <c r="F37" s="58"/>
      <c r="G37" s="114"/>
      <c r="H37" s="114"/>
      <c r="K37" s="116"/>
      <c r="L37" s="222"/>
      <c r="N37" s="117"/>
      <c r="O37" s="109"/>
    </row>
    <row r="38" spans="1:15" s="59" customFormat="1" ht="12.75" customHeight="1">
      <c r="A38" s="149" t="s">
        <v>53</v>
      </c>
      <c r="B38" s="149" t="s">
        <v>75</v>
      </c>
      <c r="C38" s="89"/>
      <c r="D38" s="89"/>
      <c r="E38" s="89"/>
      <c r="F38" s="150"/>
      <c r="G38" s="151"/>
      <c r="H38" s="151"/>
      <c r="I38" s="151"/>
      <c r="J38" s="151"/>
      <c r="K38" s="152"/>
      <c r="L38" s="152"/>
      <c r="M38" s="152"/>
      <c r="N38" s="115"/>
      <c r="O38" s="109"/>
    </row>
    <row r="39" spans="1:18" s="59" customFormat="1" ht="13.5" customHeight="1">
      <c r="A39" s="58"/>
      <c r="B39" s="56" t="s">
        <v>76</v>
      </c>
      <c r="C39" s="56"/>
      <c r="D39" s="56"/>
      <c r="E39" s="56"/>
      <c r="F39" s="104"/>
      <c r="G39" s="218"/>
      <c r="H39" s="119"/>
      <c r="I39" s="119"/>
      <c r="J39" s="120"/>
      <c r="K39" s="120"/>
      <c r="L39" s="120"/>
      <c r="M39" s="120"/>
      <c r="N39" s="219"/>
      <c r="O39" s="109">
        <f>SUMPRODUCT($G$9:$J$9*G39:J39)</f>
        <v>0</v>
      </c>
      <c r="P39" s="59">
        <v>5000</v>
      </c>
      <c r="Q39" s="59">
        <v>500</v>
      </c>
      <c r="R39" s="205">
        <f>SUM(O39:Q39)</f>
        <v>5500</v>
      </c>
    </row>
    <row r="40" spans="1:18" s="59" customFormat="1" ht="13.5" customHeight="1">
      <c r="A40" s="58"/>
      <c r="B40" s="56" t="s">
        <v>79</v>
      </c>
      <c r="C40" s="56"/>
      <c r="D40" s="56"/>
      <c r="E40" s="56"/>
      <c r="F40" s="57"/>
      <c r="G40" s="119"/>
      <c r="H40" s="119"/>
      <c r="I40" s="119">
        <v>20</v>
      </c>
      <c r="J40" s="120">
        <v>20</v>
      </c>
      <c r="K40" s="120"/>
      <c r="L40" s="120"/>
      <c r="M40" s="120"/>
      <c r="N40" s="120"/>
      <c r="O40" s="109">
        <f>SUMPRODUCT($G$9:$J$9*G40:J40)</f>
        <v>3400</v>
      </c>
      <c r="Q40" s="247"/>
      <c r="R40" s="205">
        <f>SUM(O40:Q40)</f>
        <v>3400</v>
      </c>
    </row>
    <row r="41" spans="1:18" s="59" customFormat="1" ht="13.5" customHeight="1">
      <c r="A41" s="58"/>
      <c r="B41" s="56" t="s">
        <v>77</v>
      </c>
      <c r="C41" s="56"/>
      <c r="D41" s="56"/>
      <c r="E41" s="56"/>
      <c r="F41" s="57"/>
      <c r="G41" s="119"/>
      <c r="H41" s="119"/>
      <c r="I41" s="119"/>
      <c r="J41" s="120">
        <v>24</v>
      </c>
      <c r="K41" s="120"/>
      <c r="L41" s="120"/>
      <c r="M41" s="120"/>
      <c r="N41" s="220"/>
      <c r="O41" s="109">
        <f>SUMPRODUCT($G$9:$J$9*G41:J41)</f>
        <v>2040</v>
      </c>
      <c r="P41" s="59">
        <v>400</v>
      </c>
      <c r="Q41" s="247"/>
      <c r="R41" s="205">
        <f>SUM(O41:Q41)</f>
        <v>2440</v>
      </c>
    </row>
    <row r="42" spans="1:18" s="59" customFormat="1" ht="13.5" customHeight="1">
      <c r="A42" s="58"/>
      <c r="B42" s="58"/>
      <c r="C42" s="58"/>
      <c r="D42" s="58"/>
      <c r="E42" s="58"/>
      <c r="F42" s="60"/>
      <c r="G42" s="129">
        <f>SUM(G39:G41)</f>
        <v>0</v>
      </c>
      <c r="H42" s="129">
        <f>SUM(H39:H41)</f>
        <v>0</v>
      </c>
      <c r="I42" s="129">
        <f>SUM(I39:I41)</f>
        <v>20</v>
      </c>
      <c r="J42" s="130">
        <f>SUM(J39:J41)</f>
        <v>44</v>
      </c>
      <c r="K42" s="130"/>
      <c r="L42" s="130"/>
      <c r="M42" s="130"/>
      <c r="N42" s="130"/>
      <c r="O42" s="109"/>
      <c r="Q42" s="247"/>
      <c r="R42" s="246">
        <f>SUM(R39:R41)</f>
        <v>11340</v>
      </c>
    </row>
    <row r="43" spans="1:18" s="59" customFormat="1" ht="13.5" customHeight="1">
      <c r="A43" s="58"/>
      <c r="B43" s="58"/>
      <c r="C43" s="58"/>
      <c r="D43" s="58"/>
      <c r="E43" s="58"/>
      <c r="F43" s="60"/>
      <c r="G43" s="123">
        <f>G42*G9</f>
        <v>0</v>
      </c>
      <c r="H43" s="123">
        <f>H42*H9</f>
        <v>0</v>
      </c>
      <c r="I43" s="123">
        <f>I42*I9</f>
        <v>1700</v>
      </c>
      <c r="J43" s="123">
        <f>J42*J9</f>
        <v>3740</v>
      </c>
      <c r="K43" s="209"/>
      <c r="L43" s="210"/>
      <c r="M43" s="210"/>
      <c r="N43" s="209">
        <v>5000</v>
      </c>
      <c r="O43" s="109"/>
      <c r="R43" s="246"/>
    </row>
    <row r="44" spans="1:15" s="59" customFormat="1" ht="3.75" customHeight="1">
      <c r="A44" s="58"/>
      <c r="B44" s="58"/>
      <c r="C44" s="58"/>
      <c r="D44" s="58"/>
      <c r="E44" s="58"/>
      <c r="F44" s="60"/>
      <c r="G44" s="125"/>
      <c r="H44" s="125"/>
      <c r="I44" s="125"/>
      <c r="J44" s="125"/>
      <c r="K44" s="115"/>
      <c r="L44" s="109"/>
      <c r="M44" s="109"/>
      <c r="N44" s="109"/>
      <c r="O44" s="109"/>
    </row>
    <row r="45" spans="1:15" s="59" customFormat="1" ht="13.5" customHeight="1">
      <c r="A45" s="58"/>
      <c r="B45" s="58"/>
      <c r="C45" s="58"/>
      <c r="D45" s="58"/>
      <c r="E45" s="58"/>
      <c r="F45" s="58"/>
      <c r="G45" s="114"/>
      <c r="H45" s="114"/>
      <c r="K45" s="116" t="s">
        <v>55</v>
      </c>
      <c r="L45" s="178">
        <f>SUM(G43:N43)</f>
        <v>10440</v>
      </c>
      <c r="N45" s="177">
        <f>SUM(L45:L47)</f>
        <v>11340</v>
      </c>
      <c r="O45" s="109"/>
    </row>
    <row r="46" spans="1:15" s="59" customFormat="1" ht="13.5" customHeight="1">
      <c r="A46" s="58"/>
      <c r="B46" s="58"/>
      <c r="C46" s="58"/>
      <c r="D46" s="58"/>
      <c r="E46" s="58"/>
      <c r="F46" s="58"/>
      <c r="G46" s="114"/>
      <c r="H46" s="114"/>
      <c r="K46" s="116" t="s">
        <v>0</v>
      </c>
      <c r="L46" s="178">
        <v>400</v>
      </c>
      <c r="N46" s="117" t="s">
        <v>51</v>
      </c>
      <c r="O46" s="109"/>
    </row>
    <row r="47" spans="1:15" s="59" customFormat="1" ht="13.5" customHeight="1">
      <c r="A47" s="58"/>
      <c r="B47" s="58"/>
      <c r="C47" s="58"/>
      <c r="D47" s="58"/>
      <c r="E47" s="58"/>
      <c r="F47" s="58"/>
      <c r="G47" s="114"/>
      <c r="H47" s="114"/>
      <c r="K47" s="116" t="s">
        <v>48</v>
      </c>
      <c r="L47" s="178">
        <f>SUM(K43:N43)*0.1</f>
        <v>500</v>
      </c>
      <c r="N47" s="117"/>
      <c r="O47" s="109"/>
    </row>
    <row r="48" spans="1:15" s="39" customFormat="1" ht="3" customHeight="1">
      <c r="A48" s="58"/>
      <c r="B48" s="58"/>
      <c r="C48" s="58"/>
      <c r="D48" s="58"/>
      <c r="E48" s="58"/>
      <c r="F48" s="60"/>
      <c r="G48" s="102"/>
      <c r="H48" s="102"/>
      <c r="I48" s="102"/>
      <c r="J48" s="102"/>
      <c r="K48" s="3"/>
      <c r="L48"/>
      <c r="M48"/>
      <c r="N48"/>
      <c r="O48"/>
    </row>
    <row r="49" spans="1:15" s="59" customFormat="1" ht="12">
      <c r="A49" s="149" t="s">
        <v>64</v>
      </c>
      <c r="B49" s="149" t="s">
        <v>26</v>
      </c>
      <c r="C49" s="89"/>
      <c r="D49" s="89"/>
      <c r="E49" s="89"/>
      <c r="F49" s="150"/>
      <c r="G49" s="114"/>
      <c r="H49" s="151"/>
      <c r="I49" s="151"/>
      <c r="J49" s="151"/>
      <c r="K49" s="115"/>
      <c r="L49" s="109"/>
      <c r="M49" s="109"/>
      <c r="N49" s="109"/>
      <c r="O49" s="109"/>
    </row>
    <row r="50" spans="1:15" s="59" customFormat="1" ht="12">
      <c r="A50" s="58"/>
      <c r="B50" s="103" t="s">
        <v>73</v>
      </c>
      <c r="C50" s="103"/>
      <c r="D50" s="103"/>
      <c r="E50" s="103"/>
      <c r="F50" s="241"/>
      <c r="G50" s="242">
        <v>6</v>
      </c>
      <c r="H50" s="243">
        <v>6</v>
      </c>
      <c r="I50" s="242">
        <v>78</v>
      </c>
      <c r="J50" s="217">
        <v>12</v>
      </c>
      <c r="K50" s="217"/>
      <c r="L50" s="217"/>
      <c r="M50" s="217"/>
      <c r="N50" s="217"/>
      <c r="O50" s="109"/>
    </row>
    <row r="51" spans="1:15" s="59" customFormat="1" ht="13.5" customHeight="1">
      <c r="A51" s="58"/>
      <c r="B51" s="58" t="s">
        <v>74</v>
      </c>
      <c r="C51" s="58"/>
      <c r="D51" s="58"/>
      <c r="E51" s="58"/>
      <c r="F51" s="60"/>
      <c r="G51" s="239">
        <f>G50*G9</f>
        <v>630</v>
      </c>
      <c r="H51" s="239">
        <f>H50*H9</f>
        <v>480</v>
      </c>
      <c r="I51" s="239">
        <f>I50*I9</f>
        <v>6630</v>
      </c>
      <c r="J51" s="240">
        <f>J50*J9</f>
        <v>1020</v>
      </c>
      <c r="K51" s="240"/>
      <c r="L51" s="240"/>
      <c r="M51" s="240"/>
      <c r="N51" s="240"/>
      <c r="O51" s="109"/>
    </row>
    <row r="52" spans="1:15" s="59" customFormat="1" ht="3.75" customHeight="1">
      <c r="A52" s="58"/>
      <c r="B52" s="58"/>
      <c r="C52" s="58"/>
      <c r="D52" s="58"/>
      <c r="E52" s="58"/>
      <c r="F52" s="60"/>
      <c r="G52" s="125"/>
      <c r="H52" s="125"/>
      <c r="I52" s="125"/>
      <c r="J52" s="125"/>
      <c r="K52" s="115"/>
      <c r="L52" s="109"/>
      <c r="M52" s="109"/>
      <c r="N52" s="109"/>
      <c r="O52" s="109"/>
    </row>
    <row r="53" spans="1:15" s="59" customFormat="1" ht="13.5" customHeight="1">
      <c r="A53" s="58"/>
      <c r="B53" s="58"/>
      <c r="C53" s="58"/>
      <c r="D53" s="58"/>
      <c r="E53" s="58"/>
      <c r="F53" s="60"/>
      <c r="G53" s="114"/>
      <c r="H53" s="114"/>
      <c r="K53" s="116" t="s">
        <v>55</v>
      </c>
      <c r="L53" s="178">
        <f>SUM(G51:N51)</f>
        <v>8760</v>
      </c>
      <c r="N53" s="177">
        <f>SUM(L53:L54)</f>
        <v>10060</v>
      </c>
      <c r="O53" s="109"/>
    </row>
    <row r="54" spans="1:15" s="59" customFormat="1" ht="13.5" customHeight="1">
      <c r="A54" s="58"/>
      <c r="B54" s="58"/>
      <c r="C54" s="58"/>
      <c r="D54" s="58"/>
      <c r="E54" s="58"/>
      <c r="F54" s="60"/>
      <c r="G54" s="114"/>
      <c r="H54" s="114"/>
      <c r="K54" s="116" t="s">
        <v>0</v>
      </c>
      <c r="L54" s="178">
        <v>1300</v>
      </c>
      <c r="N54" s="117" t="s">
        <v>56</v>
      </c>
      <c r="O54" s="109"/>
    </row>
    <row r="55" spans="1:15" s="59" customFormat="1" ht="7.5" customHeight="1">
      <c r="A55" s="58"/>
      <c r="B55" s="58"/>
      <c r="C55" s="58"/>
      <c r="D55" s="58"/>
      <c r="E55" s="58"/>
      <c r="F55" s="60"/>
      <c r="G55" s="114"/>
      <c r="H55" s="114"/>
      <c r="K55" s="116"/>
      <c r="L55" s="222"/>
      <c r="N55" s="117"/>
      <c r="O55" s="109"/>
    </row>
    <row r="56" spans="1:15" s="59" customFormat="1" ht="13.5" customHeight="1">
      <c r="A56" s="149" t="s">
        <v>1</v>
      </c>
      <c r="B56" s="149" t="s">
        <v>89</v>
      </c>
      <c r="C56" s="89"/>
      <c r="D56" s="89"/>
      <c r="E56" s="89"/>
      <c r="F56" s="150"/>
      <c r="G56" s="151"/>
      <c r="H56" s="151"/>
      <c r="I56" s="151"/>
      <c r="J56" s="151"/>
      <c r="K56" s="152"/>
      <c r="L56" s="152"/>
      <c r="M56" s="152"/>
      <c r="N56" s="115"/>
      <c r="O56" s="109"/>
    </row>
    <row r="57" spans="1:15" s="59" customFormat="1" ht="13.5" customHeight="1">
      <c r="A57" s="58"/>
      <c r="B57" s="56" t="s">
        <v>114</v>
      </c>
      <c r="C57" s="56"/>
      <c r="D57" s="56"/>
      <c r="E57" s="56"/>
      <c r="F57" s="104"/>
      <c r="G57" s="218">
        <v>6</v>
      </c>
      <c r="H57" s="119">
        <v>79</v>
      </c>
      <c r="I57" s="119">
        <v>56</v>
      </c>
      <c r="J57" s="120">
        <v>43</v>
      </c>
      <c r="K57" s="120"/>
      <c r="L57" s="120"/>
      <c r="M57" s="120"/>
      <c r="N57" s="219"/>
      <c r="O57" s="109"/>
    </row>
    <row r="58" spans="1:15" s="59" customFormat="1" ht="13.5" customHeight="1">
      <c r="A58" s="58"/>
      <c r="B58" s="56" t="s">
        <v>115</v>
      </c>
      <c r="C58" s="56"/>
      <c r="D58" s="56"/>
      <c r="E58" s="56"/>
      <c r="F58" s="57"/>
      <c r="G58" s="119">
        <v>6</v>
      </c>
      <c r="H58" s="119">
        <v>79</v>
      </c>
      <c r="I58" s="119">
        <v>56</v>
      </c>
      <c r="J58" s="120">
        <v>43</v>
      </c>
      <c r="K58" s="120"/>
      <c r="L58" s="120"/>
      <c r="M58" s="120"/>
      <c r="N58" s="220"/>
      <c r="O58" s="109"/>
    </row>
    <row r="59" spans="1:15" s="59" customFormat="1" ht="13.5" customHeight="1">
      <c r="A59" s="58"/>
      <c r="B59" s="56" t="s">
        <v>116</v>
      </c>
      <c r="C59" s="56"/>
      <c r="D59" s="56"/>
      <c r="E59" s="56"/>
      <c r="F59" s="57"/>
      <c r="G59" s="119">
        <v>6</v>
      </c>
      <c r="H59" s="119">
        <v>79</v>
      </c>
      <c r="I59" s="119">
        <v>60</v>
      </c>
      <c r="J59" s="120">
        <v>43</v>
      </c>
      <c r="K59" s="120"/>
      <c r="L59" s="120"/>
      <c r="M59" s="120"/>
      <c r="N59" s="220"/>
      <c r="O59" s="109"/>
    </row>
    <row r="60" spans="1:15" s="59" customFormat="1" ht="13.5" customHeight="1">
      <c r="A60" s="58"/>
      <c r="B60" s="253" t="s">
        <v>126</v>
      </c>
      <c r="C60" s="253"/>
      <c r="D60" s="253"/>
      <c r="E60" s="253"/>
      <c r="F60" s="260"/>
      <c r="G60" s="258">
        <v>8</v>
      </c>
      <c r="H60" s="258">
        <v>8</v>
      </c>
      <c r="I60" s="258">
        <v>30</v>
      </c>
      <c r="J60" s="259">
        <v>8</v>
      </c>
      <c r="K60" s="259"/>
      <c r="L60" s="259"/>
      <c r="M60" s="259"/>
      <c r="N60" s="259"/>
      <c r="O60" s="109"/>
    </row>
    <row r="61" spans="1:15" s="59" customFormat="1" ht="13.5" customHeight="1">
      <c r="A61" s="58"/>
      <c r="B61" s="58"/>
      <c r="C61" s="58"/>
      <c r="D61" s="58"/>
      <c r="E61" s="58"/>
      <c r="F61" s="60"/>
      <c r="G61" s="129">
        <f>SUM(G57:G60)</f>
        <v>26</v>
      </c>
      <c r="H61" s="129">
        <f>SUM(H57:H60)</f>
        <v>245</v>
      </c>
      <c r="I61" s="129">
        <f>SUM(I57:I60)</f>
        <v>202</v>
      </c>
      <c r="J61" s="130">
        <f>SUM(J57:J60)</f>
        <v>137</v>
      </c>
      <c r="K61" s="130"/>
      <c r="L61" s="130"/>
      <c r="M61" s="130"/>
      <c r="N61" s="130"/>
      <c r="O61" s="109"/>
    </row>
    <row r="62" spans="1:15" s="59" customFormat="1" ht="13.5" customHeight="1">
      <c r="A62" s="58"/>
      <c r="B62" s="58"/>
      <c r="C62" s="58"/>
      <c r="D62" s="58"/>
      <c r="E62" s="58"/>
      <c r="F62" s="251" t="s">
        <v>119</v>
      </c>
      <c r="G62" s="123">
        <f>G9*G57+SUM(G58:G60)*G10</f>
        <v>2830</v>
      </c>
      <c r="H62" s="123">
        <f>H9*H57+SUM(H58:H60)*H10</f>
        <v>20430</v>
      </c>
      <c r="I62" s="123">
        <f>I9*I57+SUM(I58:I60)*I10</f>
        <v>17462</v>
      </c>
      <c r="J62" s="123">
        <f>J9*J57+SUM(J58:J60)*J10</f>
        <v>11833</v>
      </c>
      <c r="K62" s="124"/>
      <c r="L62" s="124"/>
      <c r="M62" s="124"/>
      <c r="N62" s="124"/>
      <c r="O62" s="109"/>
    </row>
    <row r="63" spans="1:15" s="59" customFormat="1" ht="13.5" customHeight="1">
      <c r="A63" s="58"/>
      <c r="B63" s="58"/>
      <c r="C63" s="58"/>
      <c r="D63" s="58"/>
      <c r="E63" s="58"/>
      <c r="F63" s="60"/>
      <c r="G63" s="125"/>
      <c r="H63" s="125"/>
      <c r="I63" s="125"/>
      <c r="J63" s="125"/>
      <c r="K63" s="115"/>
      <c r="L63" s="109"/>
      <c r="M63" s="109"/>
      <c r="N63" s="109"/>
      <c r="O63" s="109"/>
    </row>
    <row r="64" spans="1:15" s="59" customFormat="1" ht="13.5" customHeight="1">
      <c r="A64" s="58"/>
      <c r="B64" s="58"/>
      <c r="C64" s="58"/>
      <c r="D64" s="58"/>
      <c r="E64" s="58"/>
      <c r="F64" s="58"/>
      <c r="G64" s="114"/>
      <c r="H64" s="114"/>
      <c r="K64" s="116" t="s">
        <v>55</v>
      </c>
      <c r="L64" s="178">
        <f>SUM(G62:N62)</f>
        <v>52555</v>
      </c>
      <c r="N64" s="177">
        <f>L64+L65</f>
        <v>56855</v>
      </c>
      <c r="O64" s="109"/>
    </row>
    <row r="65" spans="1:15" s="59" customFormat="1" ht="13.5" customHeight="1">
      <c r="A65" s="58"/>
      <c r="B65" s="58"/>
      <c r="C65" s="58"/>
      <c r="D65" s="58"/>
      <c r="E65" s="58"/>
      <c r="F65" s="58"/>
      <c r="G65" s="114"/>
      <c r="H65" s="114"/>
      <c r="K65" s="116" t="s">
        <v>0</v>
      </c>
      <c r="L65" s="178">
        <v>4300</v>
      </c>
      <c r="N65" s="117" t="s">
        <v>51</v>
      </c>
      <c r="O65" s="109"/>
    </row>
    <row r="66" spans="1:15" s="59" customFormat="1" ht="12" customHeight="1">
      <c r="A66" s="58"/>
      <c r="B66" s="58"/>
      <c r="C66" s="58"/>
      <c r="D66" s="58"/>
      <c r="E66" s="58"/>
      <c r="F66" s="60"/>
      <c r="G66" s="114"/>
      <c r="H66" s="114"/>
      <c r="K66" s="116"/>
      <c r="L66" s="222"/>
      <c r="N66" s="117"/>
      <c r="O66" s="109"/>
    </row>
    <row r="67" spans="1:15" s="59" customFormat="1" ht="13.5" customHeight="1">
      <c r="A67" s="149" t="s">
        <v>92</v>
      </c>
      <c r="B67" s="149" t="s">
        <v>93</v>
      </c>
      <c r="C67" s="89"/>
      <c r="D67" s="89"/>
      <c r="E67" s="89"/>
      <c r="F67" s="150"/>
      <c r="G67" s="151"/>
      <c r="H67" s="151"/>
      <c r="I67" s="151"/>
      <c r="J67" s="151"/>
      <c r="K67" s="152"/>
      <c r="L67" s="152"/>
      <c r="M67" s="152"/>
      <c r="N67" s="115"/>
      <c r="O67" s="109"/>
    </row>
    <row r="68" spans="1:15" s="59" customFormat="1" ht="13.5" customHeight="1">
      <c r="A68" s="58"/>
      <c r="B68" s="56" t="s">
        <v>94</v>
      </c>
      <c r="C68" s="56"/>
      <c r="D68" s="56"/>
      <c r="E68" s="56"/>
      <c r="F68" s="104"/>
      <c r="G68" s="218">
        <v>0</v>
      </c>
      <c r="H68" s="119">
        <v>0</v>
      </c>
      <c r="I68" s="119">
        <v>0</v>
      </c>
      <c r="J68" s="120">
        <v>0</v>
      </c>
      <c r="K68" s="120"/>
      <c r="L68" s="120"/>
      <c r="M68" s="120"/>
      <c r="N68" s="219"/>
      <c r="O68" s="109"/>
    </row>
    <row r="69" spans="1:15" s="59" customFormat="1" ht="13.5" customHeight="1">
      <c r="A69" s="58"/>
      <c r="B69" s="56" t="s">
        <v>95</v>
      </c>
      <c r="C69" s="56"/>
      <c r="D69" s="56"/>
      <c r="E69" s="56"/>
      <c r="F69" s="57"/>
      <c r="G69" s="119"/>
      <c r="H69" s="119"/>
      <c r="I69" s="119"/>
      <c r="J69" s="120"/>
      <c r="K69" s="120"/>
      <c r="L69" s="120"/>
      <c r="M69" s="120"/>
      <c r="N69" s="220"/>
      <c r="O69" s="109"/>
    </row>
    <row r="70" spans="1:15" s="59" customFormat="1" ht="13.5" customHeight="1">
      <c r="A70" s="58"/>
      <c r="B70" s="56" t="s">
        <v>96</v>
      </c>
      <c r="C70" s="56"/>
      <c r="D70" s="56"/>
      <c r="E70" s="56"/>
      <c r="F70" s="57"/>
      <c r="G70" s="119"/>
      <c r="H70" s="119"/>
      <c r="I70" s="119"/>
      <c r="J70" s="120"/>
      <c r="K70" s="120"/>
      <c r="L70" s="120"/>
      <c r="M70" s="120"/>
      <c r="N70" s="220"/>
      <c r="O70" s="109"/>
    </row>
    <row r="71" spans="1:15" s="59" customFormat="1" ht="13.5" customHeight="1">
      <c r="A71" s="58"/>
      <c r="B71" s="58"/>
      <c r="C71" s="58"/>
      <c r="D71" s="58"/>
      <c r="E71" s="58"/>
      <c r="F71" s="60"/>
      <c r="G71" s="129">
        <f>SUM(G68:G70)</f>
        <v>0</v>
      </c>
      <c r="H71" s="129">
        <f>SUM(H68:H70)</f>
        <v>0</v>
      </c>
      <c r="I71" s="129">
        <f>SUM(I68:I70)</f>
        <v>0</v>
      </c>
      <c r="J71" s="130">
        <f>SUM(J68:J70)</f>
        <v>0</v>
      </c>
      <c r="K71" s="130"/>
      <c r="L71" s="130"/>
      <c r="M71" s="130"/>
      <c r="N71" s="130"/>
      <c r="O71" s="109"/>
    </row>
    <row r="72" spans="1:15" s="59" customFormat="1" ht="13.5" customHeight="1">
      <c r="A72" s="58"/>
      <c r="B72" s="58"/>
      <c r="C72" s="58"/>
      <c r="D72" s="58"/>
      <c r="E72" s="58"/>
      <c r="F72" s="60"/>
      <c r="G72" s="123">
        <f>G71*G21</f>
        <v>0</v>
      </c>
      <c r="H72" s="123">
        <f>H71*H21</f>
        <v>0</v>
      </c>
      <c r="I72" s="123">
        <f>I71*I21</f>
        <v>0</v>
      </c>
      <c r="J72" s="124">
        <f>J71*J21</f>
        <v>0</v>
      </c>
      <c r="K72" s="124"/>
      <c r="L72" s="257">
        <v>19500</v>
      </c>
      <c r="M72" s="124">
        <v>4000</v>
      </c>
      <c r="N72" s="124"/>
      <c r="O72" s="109"/>
    </row>
    <row r="73" spans="1:15" s="59" customFormat="1" ht="13.5" customHeight="1">
      <c r="A73" s="58"/>
      <c r="B73" s="58"/>
      <c r="C73" s="58"/>
      <c r="D73" s="58"/>
      <c r="E73" s="58"/>
      <c r="F73" s="60"/>
      <c r="G73" s="125"/>
      <c r="H73" s="125"/>
      <c r="I73" s="125"/>
      <c r="J73" s="125"/>
      <c r="K73" s="115"/>
      <c r="L73" s="109"/>
      <c r="M73" s="109"/>
      <c r="N73" s="109"/>
      <c r="O73" s="109"/>
    </row>
    <row r="74" spans="1:15" s="59" customFormat="1" ht="13.5" customHeight="1">
      <c r="A74" s="58"/>
      <c r="B74" s="58"/>
      <c r="C74" s="58"/>
      <c r="D74" s="58"/>
      <c r="E74" s="58"/>
      <c r="F74" s="58"/>
      <c r="G74" s="114"/>
      <c r="H74" s="114"/>
      <c r="K74" s="116" t="s">
        <v>55</v>
      </c>
      <c r="L74" s="178">
        <f>SUM(G72:N72)</f>
        <v>23500</v>
      </c>
      <c r="N74" s="177">
        <f>L74+L75+L76</f>
        <v>26350</v>
      </c>
      <c r="O74" s="109"/>
    </row>
    <row r="75" spans="1:15" s="59" customFormat="1" ht="13.5" customHeight="1">
      <c r="A75" s="58"/>
      <c r="B75" s="58"/>
      <c r="C75" s="58"/>
      <c r="D75" s="58"/>
      <c r="E75" s="58"/>
      <c r="F75" s="58"/>
      <c r="G75" s="114"/>
      <c r="H75" s="114"/>
      <c r="K75" s="116" t="s">
        <v>0</v>
      </c>
      <c r="L75" s="178">
        <v>500</v>
      </c>
      <c r="N75" s="117" t="s">
        <v>51</v>
      </c>
      <c r="O75" s="109"/>
    </row>
    <row r="76" spans="1:15" s="59" customFormat="1" ht="12" customHeight="1">
      <c r="A76" s="58"/>
      <c r="B76" s="58"/>
      <c r="C76" s="58"/>
      <c r="D76" s="58"/>
      <c r="E76" s="58"/>
      <c r="F76" s="58"/>
      <c r="G76" s="114"/>
      <c r="H76" s="114"/>
      <c r="K76" s="116" t="s">
        <v>48</v>
      </c>
      <c r="L76" s="178">
        <f>SUM(K72:N72)*0.1</f>
        <v>2350</v>
      </c>
      <c r="N76" s="117"/>
      <c r="O76" s="109"/>
    </row>
    <row r="77" spans="1:15" s="59" customFormat="1" ht="15" customHeight="1">
      <c r="A77"/>
      <c r="B77"/>
      <c r="C77"/>
      <c r="D77"/>
      <c r="E77"/>
      <c r="F77"/>
      <c r="G77"/>
      <c r="H77"/>
      <c r="I77"/>
      <c r="J77"/>
      <c r="K77"/>
      <c r="L77" s="3"/>
      <c r="M77" s="174"/>
      <c r="N77" s="174"/>
      <c r="O77" s="109"/>
    </row>
    <row r="78" spans="1:15" s="59" customFormat="1" ht="3" customHeight="1">
      <c r="A78"/>
      <c r="B78"/>
      <c r="C78"/>
      <c r="D78"/>
      <c r="E78"/>
      <c r="F78"/>
      <c r="G78"/>
      <c r="H78"/>
      <c r="I78"/>
      <c r="J78"/>
      <c r="K78"/>
      <c r="L78" s="174"/>
      <c r="M78" s="174"/>
      <c r="N78" s="174"/>
      <c r="O78" s="109"/>
    </row>
    <row r="79" spans="2:15" s="59" customFormat="1" ht="6" customHeight="1">
      <c r="B79" s="74"/>
      <c r="C79" s="74"/>
      <c r="D79" s="74"/>
      <c r="E79" s="74"/>
      <c r="F79" s="157"/>
      <c r="G79" s="174"/>
      <c r="H79" s="174"/>
      <c r="I79" s="174"/>
      <c r="J79" s="174"/>
      <c r="K79" s="174"/>
      <c r="L79" s="174"/>
      <c r="M79" s="174"/>
      <c r="N79" s="174"/>
      <c r="O79" s="109"/>
    </row>
    <row r="80" spans="1:15" s="59" customFormat="1" ht="6.75" customHeight="1">
      <c r="A80" s="126"/>
      <c r="B80" s="126"/>
      <c r="C80" s="126"/>
      <c r="D80" s="126"/>
      <c r="E80" s="126"/>
      <c r="F80" s="127"/>
      <c r="G80" s="128"/>
      <c r="H80" s="128"/>
      <c r="I80" s="128"/>
      <c r="J80" s="128"/>
      <c r="K80" s="128"/>
      <c r="L80" s="128"/>
      <c r="M80" s="128"/>
      <c r="N80" s="128"/>
      <c r="O80" s="109"/>
    </row>
    <row r="81" spans="1:15" s="137" customFormat="1" ht="3" customHeight="1">
      <c r="A81" s="133"/>
      <c r="B81" s="133"/>
      <c r="C81" s="133"/>
      <c r="D81" s="133"/>
      <c r="E81" s="133"/>
      <c r="F81" s="134"/>
      <c r="G81" s="135"/>
      <c r="H81" s="135"/>
      <c r="I81" s="135"/>
      <c r="J81" s="135"/>
      <c r="K81" s="135"/>
      <c r="L81" s="135"/>
      <c r="M81" s="135"/>
      <c r="N81" s="135"/>
      <c r="O81" s="136"/>
    </row>
    <row r="82" spans="1:15" s="137" customFormat="1" ht="12" customHeight="1">
      <c r="A82" s="133"/>
      <c r="B82" s="133"/>
      <c r="C82" s="133"/>
      <c r="D82" s="133"/>
      <c r="E82" s="133"/>
      <c r="F82" s="202" t="s">
        <v>31</v>
      </c>
      <c r="G82" s="203">
        <f>SUM(G68:G70,G57:G60,G50,G39:G41,G27:G30,G20,G13)</f>
        <v>60</v>
      </c>
      <c r="H82" s="203">
        <f>SUM(H68:H70,H57:H60,H50,H39:H41,H27:H30,H20,H13)</f>
        <v>291</v>
      </c>
      <c r="I82" s="203">
        <f>SUM(I68:I70,I57:I60,I50,I39:I41,I27:I30,I20,I13)</f>
        <v>472</v>
      </c>
      <c r="J82" s="203">
        <f>SUM(J68:J70,J57:J60,J50,J39:J41,J27:J30,J20,J13)</f>
        <v>252</v>
      </c>
      <c r="K82" s="224">
        <f>SUM(K50,K39:K41,K27:K30,K20,K13)</f>
        <v>0</v>
      </c>
      <c r="L82" s="225">
        <f>SUM(L50,L39:L41,L27:L30,L20,L13)</f>
        <v>0</v>
      </c>
      <c r="M82" s="225">
        <f>SUM(M50,M39:M41,M27:M30,M20,M13)</f>
        <v>0</v>
      </c>
      <c r="N82" s="225">
        <f>SUM(N50,N39:N41,N27:N30,N20,N13)</f>
        <v>0</v>
      </c>
      <c r="O82" s="136"/>
    </row>
    <row r="83" spans="1:15" s="137" customFormat="1" ht="12" customHeight="1">
      <c r="A83" s="133"/>
      <c r="B83" s="133"/>
      <c r="C83" s="133"/>
      <c r="D83" s="133"/>
      <c r="E83" s="133"/>
      <c r="F83" s="202" t="s">
        <v>27</v>
      </c>
      <c r="G83" s="204">
        <f>SUM(G51,G43,G32,G21,G14,G62,G72)</f>
        <v>6400</v>
      </c>
      <c r="H83" s="204">
        <f>SUM(H51,H43,H32,H21,H14,H62,H72)</f>
        <v>24110</v>
      </c>
      <c r="I83" s="204">
        <f>SUM(I51,I43,I32,I21,I14,I62,I72)</f>
        <v>40412</v>
      </c>
      <c r="J83" s="204">
        <f>SUM(J51,J43,J32,J21,J14,J62,J72)</f>
        <v>21608</v>
      </c>
      <c r="K83" s="223">
        <f>SUM(K51,K43,K32,K21,K14,K62,K72)</f>
        <v>35000</v>
      </c>
      <c r="L83" s="223">
        <f>SUM(L51,L43,L32,L21,L14,L62,L72)</f>
        <v>50500</v>
      </c>
      <c r="M83" s="223">
        <f>SUM(M72,M62,M51,M43,M32,M21,M14)</f>
        <v>12000</v>
      </c>
      <c r="N83" s="223">
        <f>SUM(N72,N62,N51,N43,N32,N21,N14)</f>
        <v>5000</v>
      </c>
      <c r="O83" s="136"/>
    </row>
    <row r="84" spans="1:15" s="137" customFormat="1" ht="3" customHeight="1">
      <c r="A84" s="133"/>
      <c r="B84" s="133"/>
      <c r="C84" s="133"/>
      <c r="D84" s="133"/>
      <c r="E84" s="133"/>
      <c r="F84" s="134"/>
      <c r="G84" s="135"/>
      <c r="H84" s="135"/>
      <c r="I84" s="135"/>
      <c r="J84" s="135"/>
      <c r="K84" s="135"/>
      <c r="L84" s="135"/>
      <c r="M84" s="135"/>
      <c r="N84" s="135"/>
      <c r="O84" s="136"/>
    </row>
    <row r="85" spans="1:15" s="160" customFormat="1" ht="12" customHeight="1">
      <c r="A85" s="158" t="s">
        <v>42</v>
      </c>
      <c r="B85" s="158"/>
      <c r="C85" s="158"/>
      <c r="D85" s="158"/>
      <c r="E85" s="158"/>
      <c r="F85" s="158"/>
      <c r="G85" s="159"/>
      <c r="H85" s="158"/>
      <c r="I85" s="158"/>
      <c r="K85" s="172"/>
      <c r="L85" s="165"/>
      <c r="N85" s="175">
        <f>SUM(G83:J83)</f>
        <v>92530</v>
      </c>
      <c r="O85" s="173"/>
    </row>
    <row r="86" spans="1:15" s="160" customFormat="1" ht="2.25" customHeight="1">
      <c r="A86" s="158"/>
      <c r="B86" s="158"/>
      <c r="C86" s="158"/>
      <c r="D86" s="158"/>
      <c r="E86" s="158"/>
      <c r="F86" s="158"/>
      <c r="G86" s="159"/>
      <c r="H86" s="158"/>
      <c r="I86" s="158"/>
      <c r="K86" s="161"/>
      <c r="L86" s="165"/>
      <c r="N86" s="163"/>
      <c r="O86" s="162"/>
    </row>
    <row r="87" spans="1:15" s="160" customFormat="1" ht="12" customHeight="1">
      <c r="A87" s="164" t="s">
        <v>99</v>
      </c>
      <c r="B87" s="164"/>
      <c r="C87" s="164"/>
      <c r="D87" s="164"/>
      <c r="E87" s="165"/>
      <c r="F87" s="165"/>
      <c r="G87" s="166"/>
      <c r="H87" s="167"/>
      <c r="I87" s="168"/>
      <c r="K87" s="172"/>
      <c r="L87" s="165"/>
      <c r="N87" s="176">
        <f>SUM(L75,L65,L54,L46,L35,L24,L17)</f>
        <v>8495</v>
      </c>
      <c r="O87" s="173"/>
    </row>
    <row r="88" spans="1:15" s="160" customFormat="1" ht="2.25" customHeight="1">
      <c r="A88" s="164"/>
      <c r="B88" s="164"/>
      <c r="C88" s="164"/>
      <c r="D88" s="164"/>
      <c r="E88" s="164"/>
      <c r="F88" s="169"/>
      <c r="G88" s="166"/>
      <c r="H88" s="167"/>
      <c r="I88" s="168"/>
      <c r="K88" s="161"/>
      <c r="L88" s="165"/>
      <c r="N88" s="170"/>
      <c r="O88" s="162"/>
    </row>
    <row r="89" spans="1:15" s="160" customFormat="1" ht="12" customHeight="1">
      <c r="A89" s="164" t="s">
        <v>69</v>
      </c>
      <c r="B89" s="164"/>
      <c r="C89" s="164"/>
      <c r="D89" s="164"/>
      <c r="E89" s="164"/>
      <c r="F89" s="169"/>
      <c r="G89" s="166"/>
      <c r="H89" s="167"/>
      <c r="I89" s="168"/>
      <c r="K89" s="172"/>
      <c r="L89" s="165"/>
      <c r="N89" s="176">
        <f>SUM(K83:N83)</f>
        <v>102500</v>
      </c>
      <c r="O89" s="173"/>
    </row>
    <row r="90" spans="1:15" s="160" customFormat="1" ht="2.25" customHeight="1">
      <c r="A90" s="164"/>
      <c r="B90" s="164"/>
      <c r="C90" s="164"/>
      <c r="D90" s="164"/>
      <c r="E90" s="164"/>
      <c r="F90" s="169"/>
      <c r="G90" s="166"/>
      <c r="H90" s="167"/>
      <c r="I90" s="168"/>
      <c r="K90" s="161"/>
      <c r="L90" s="165"/>
      <c r="N90" s="170"/>
      <c r="O90" s="162"/>
    </row>
    <row r="91" spans="1:15" s="160" customFormat="1" ht="12" customHeight="1">
      <c r="A91" s="164" t="s">
        <v>43</v>
      </c>
      <c r="B91" s="164"/>
      <c r="C91" s="164"/>
      <c r="D91" s="171"/>
      <c r="E91" s="164"/>
      <c r="F91" s="165"/>
      <c r="G91" s="166"/>
      <c r="H91" s="167"/>
      <c r="I91" s="168"/>
      <c r="K91" s="172"/>
      <c r="L91" s="165"/>
      <c r="N91" s="176">
        <f>N89*0.1</f>
        <v>10250</v>
      </c>
      <c r="O91" s="173"/>
    </row>
    <row r="92" spans="1:15" s="39" customFormat="1" ht="2.25" customHeight="1">
      <c r="A92" s="68"/>
      <c r="B92" s="68"/>
      <c r="C92" s="68"/>
      <c r="D92" s="68"/>
      <c r="E92" s="68"/>
      <c r="F92" s="74"/>
      <c r="G92" s="69"/>
      <c r="H92" s="70"/>
      <c r="I92" s="71"/>
      <c r="K92" s="3"/>
      <c r="M92" s="75"/>
      <c r="N92" s="75"/>
      <c r="O92"/>
    </row>
    <row r="93" spans="1:15" s="39" customFormat="1" ht="5.25" customHeight="1">
      <c r="A93" s="76"/>
      <c r="B93" s="76"/>
      <c r="C93" s="76"/>
      <c r="D93" s="76"/>
      <c r="E93" s="76"/>
      <c r="F93" s="76"/>
      <c r="G93" s="77"/>
      <c r="H93" s="76"/>
      <c r="I93" s="76"/>
      <c r="J93" s="76"/>
      <c r="K93" s="76"/>
      <c r="L93" s="76"/>
      <c r="M93" s="76"/>
      <c r="N93" s="76"/>
      <c r="O93"/>
    </row>
    <row r="94" spans="1:15" s="39" customFormat="1" ht="16.5" customHeight="1" thickBot="1">
      <c r="A94" s="80" t="s">
        <v>28</v>
      </c>
      <c r="B94" s="80"/>
      <c r="C94" s="80"/>
      <c r="D94" s="80"/>
      <c r="E94" s="80"/>
      <c r="G94" s="62"/>
      <c r="H94" s="62"/>
      <c r="K94" s="2"/>
      <c r="M94" s="297">
        <f>N85+N87+N89+N91</f>
        <v>213775</v>
      </c>
      <c r="N94" s="298"/>
      <c r="O94" s="1"/>
    </row>
    <row r="95" spans="1:14" ht="6" customHeight="1" thickTop="1">
      <c r="A95" s="30"/>
      <c r="B95" s="30"/>
      <c r="C95" s="30"/>
      <c r="D95" s="30"/>
      <c r="E95" s="30"/>
      <c r="F95" s="81"/>
      <c r="G95" s="30"/>
      <c r="H95" s="30"/>
      <c r="I95" s="30"/>
      <c r="J95" s="30"/>
      <c r="K95" s="30"/>
      <c r="L95" s="30"/>
      <c r="M95" s="30"/>
      <c r="N95" s="30"/>
    </row>
    <row r="96" spans="1:11" ht="12.75">
      <c r="A96" s="139" t="s">
        <v>45</v>
      </c>
      <c r="F96" s="82"/>
      <c r="K96" s="3"/>
    </row>
    <row r="97" spans="1:10" ht="12.75">
      <c r="A97" s="230" t="s">
        <v>81</v>
      </c>
      <c r="B97"/>
      <c r="C97"/>
      <c r="D97"/>
      <c r="E97"/>
      <c r="F97"/>
      <c r="G97"/>
      <c r="H97"/>
      <c r="I97"/>
      <c r="J97"/>
    </row>
    <row r="98" spans="1:10" ht="12.75">
      <c r="A98"/>
      <c r="B98"/>
      <c r="C98"/>
      <c r="D98"/>
      <c r="E98"/>
      <c r="F98"/>
      <c r="G98"/>
      <c r="H98"/>
      <c r="I98"/>
      <c r="J98"/>
    </row>
    <row r="99" spans="1:10" ht="12.75">
      <c r="A99"/>
      <c r="B99"/>
      <c r="C99"/>
      <c r="D99"/>
      <c r="E99"/>
      <c r="F99"/>
      <c r="G99"/>
      <c r="H99"/>
      <c r="I99"/>
      <c r="J99"/>
    </row>
    <row r="100" spans="1:10" ht="12.75">
      <c r="A100"/>
      <c r="B100"/>
      <c r="C100"/>
      <c r="D100"/>
      <c r="E100"/>
      <c r="F100"/>
      <c r="G100"/>
      <c r="H100"/>
      <c r="I100"/>
      <c r="J100"/>
    </row>
    <row r="101" spans="1:10" ht="2.25" customHeight="1">
      <c r="A101"/>
      <c r="B101"/>
      <c r="C101"/>
      <c r="D101"/>
      <c r="E101"/>
      <c r="F101"/>
      <c r="G101"/>
      <c r="H101"/>
      <c r="I101"/>
      <c r="J101"/>
    </row>
    <row r="102" spans="1:10" ht="12.75">
      <c r="A102"/>
      <c r="B102"/>
      <c r="C102"/>
      <c r="D102"/>
      <c r="E102"/>
      <c r="F102"/>
      <c r="G102"/>
      <c r="H102"/>
      <c r="I102"/>
      <c r="J102"/>
    </row>
    <row r="103" spans="1:10" ht="12.75">
      <c r="A103"/>
      <c r="B103"/>
      <c r="C103"/>
      <c r="D103"/>
      <c r="E103"/>
      <c r="F103"/>
      <c r="G103"/>
      <c r="H103"/>
      <c r="I103"/>
      <c r="J103"/>
    </row>
    <row r="104" spans="1:10" ht="12.75">
      <c r="A104"/>
      <c r="B104"/>
      <c r="C104"/>
      <c r="D104"/>
      <c r="E104"/>
      <c r="F104"/>
      <c r="G104"/>
      <c r="H104"/>
      <c r="I104"/>
      <c r="J104"/>
    </row>
    <row r="105" spans="1:10" ht="12.75">
      <c r="A105"/>
      <c r="B105"/>
      <c r="C105"/>
      <c r="D105"/>
      <c r="E105"/>
      <c r="F105"/>
      <c r="G105"/>
      <c r="H105"/>
      <c r="I105"/>
      <c r="J105"/>
    </row>
    <row r="106" spans="1:10" ht="12.75">
      <c r="A106"/>
      <c r="B106"/>
      <c r="C106"/>
      <c r="D106"/>
      <c r="E106"/>
      <c r="F106"/>
      <c r="G106"/>
      <c r="H106"/>
      <c r="I106"/>
      <c r="J106"/>
    </row>
    <row r="107" spans="1:10" ht="12.75">
      <c r="A107"/>
      <c r="B107"/>
      <c r="C107"/>
      <c r="D107"/>
      <c r="E107"/>
      <c r="F107"/>
      <c r="G107"/>
      <c r="H107"/>
      <c r="I107"/>
      <c r="J107"/>
    </row>
    <row r="108" spans="1:10" ht="12.75">
      <c r="A108"/>
      <c r="B108"/>
      <c r="C108"/>
      <c r="D108"/>
      <c r="E108"/>
      <c r="F108"/>
      <c r="G108"/>
      <c r="H108"/>
      <c r="I108"/>
      <c r="J108"/>
    </row>
    <row r="109" spans="1:10" ht="12.75">
      <c r="A109"/>
      <c r="B109"/>
      <c r="C109"/>
      <c r="D109"/>
      <c r="E109"/>
      <c r="F109"/>
      <c r="G109"/>
      <c r="H109"/>
      <c r="I109"/>
      <c r="J109"/>
    </row>
    <row r="110" spans="1:10" ht="12.75">
      <c r="A110"/>
      <c r="B110"/>
      <c r="C110"/>
      <c r="D110"/>
      <c r="E110"/>
      <c r="F110"/>
      <c r="G110"/>
      <c r="H110"/>
      <c r="I110"/>
      <c r="J110"/>
    </row>
    <row r="111" spans="1:10" ht="12.75">
      <c r="A111"/>
      <c r="B111"/>
      <c r="C111"/>
      <c r="D111"/>
      <c r="E111"/>
      <c r="F111"/>
      <c r="G111"/>
      <c r="H111"/>
      <c r="I111"/>
      <c r="J111"/>
    </row>
    <row r="112" spans="1:10" ht="12.75">
      <c r="A112"/>
      <c r="B112"/>
      <c r="C112"/>
      <c r="D112"/>
      <c r="E112"/>
      <c r="F112"/>
      <c r="G112"/>
      <c r="H112"/>
      <c r="I112"/>
      <c r="J112"/>
    </row>
    <row r="113" spans="1:10" ht="12.75">
      <c r="A113"/>
      <c r="B113"/>
      <c r="C113"/>
      <c r="D113"/>
      <c r="E113"/>
      <c r="F113"/>
      <c r="G113"/>
      <c r="H113"/>
      <c r="I113"/>
      <c r="J113"/>
    </row>
    <row r="114" spans="1:10" ht="12.75">
      <c r="A114"/>
      <c r="B114"/>
      <c r="C114"/>
      <c r="D114"/>
      <c r="E114"/>
      <c r="F114"/>
      <c r="G114"/>
      <c r="H114"/>
      <c r="I114"/>
      <c r="J114"/>
    </row>
    <row r="115" spans="1:10" ht="12.75">
      <c r="A115"/>
      <c r="B115"/>
      <c r="C115"/>
      <c r="D115"/>
      <c r="E115"/>
      <c r="F115"/>
      <c r="G115"/>
      <c r="H115"/>
      <c r="I115"/>
      <c r="J115"/>
    </row>
    <row r="116" spans="1:10" ht="12.75">
      <c r="A116"/>
      <c r="B116"/>
      <c r="C116"/>
      <c r="D116"/>
      <c r="E116"/>
      <c r="F116"/>
      <c r="G116"/>
      <c r="H116"/>
      <c r="I116"/>
      <c r="J116"/>
    </row>
    <row r="117" spans="1:10" ht="12.75">
      <c r="A117"/>
      <c r="B117"/>
      <c r="C117"/>
      <c r="D117"/>
      <c r="E117"/>
      <c r="F117"/>
      <c r="G117"/>
      <c r="H117"/>
      <c r="I117"/>
      <c r="J117"/>
    </row>
    <row r="118" spans="1:10" ht="12.75">
      <c r="A118"/>
      <c r="B118"/>
      <c r="C118"/>
      <c r="D118"/>
      <c r="E118"/>
      <c r="F118"/>
      <c r="G118"/>
      <c r="H118"/>
      <c r="I118"/>
      <c r="J118"/>
    </row>
    <row r="119" spans="1:10" ht="12.75">
      <c r="A119"/>
      <c r="B119"/>
      <c r="C119"/>
      <c r="D119"/>
      <c r="E119"/>
      <c r="F119"/>
      <c r="G119"/>
      <c r="H119"/>
      <c r="I119"/>
      <c r="J119"/>
    </row>
    <row r="120" spans="1:10" ht="12.75">
      <c r="A120"/>
      <c r="B120"/>
      <c r="C120"/>
      <c r="D120"/>
      <c r="E120"/>
      <c r="F120"/>
      <c r="G120"/>
      <c r="H120"/>
      <c r="I120"/>
      <c r="J120"/>
    </row>
    <row r="121" spans="1:10" ht="12.75">
      <c r="A121"/>
      <c r="B121"/>
      <c r="C121"/>
      <c r="D121"/>
      <c r="E121"/>
      <c r="F121"/>
      <c r="G121"/>
      <c r="H121"/>
      <c r="I121"/>
      <c r="J121"/>
    </row>
    <row r="122" spans="1:10" ht="12.75">
      <c r="A122"/>
      <c r="B122"/>
      <c r="C122"/>
      <c r="D122"/>
      <c r="E122"/>
      <c r="F122"/>
      <c r="G122"/>
      <c r="H122"/>
      <c r="I122"/>
      <c r="J122"/>
    </row>
    <row r="123" spans="1:10" ht="12.75">
      <c r="A123"/>
      <c r="B123"/>
      <c r="C123"/>
      <c r="D123"/>
      <c r="E123"/>
      <c r="F123"/>
      <c r="G123"/>
      <c r="H123"/>
      <c r="I123"/>
      <c r="J123"/>
    </row>
    <row r="124" spans="1:10" ht="12.75">
      <c r="A124"/>
      <c r="B124"/>
      <c r="C124"/>
      <c r="D124"/>
      <c r="E124"/>
      <c r="F124"/>
      <c r="G124"/>
      <c r="H124"/>
      <c r="I124"/>
      <c r="J124"/>
    </row>
  </sheetData>
  <sheetProtection password="CC6C"/>
  <mergeCells count="1">
    <mergeCell ref="M94:N94"/>
  </mergeCells>
  <printOptions horizontalCentered="1"/>
  <pageMargins left="0.3" right="0.44" top="0.63" bottom="0.5" header="0.4" footer="0.5"/>
  <pageSetup horizontalDpi="600" verticalDpi="600" orientation="portrait" scale="82" r:id="rId1"/>
  <headerFooter alignWithMargins="0">
    <oddHeader>&amp;L&amp;"Franklin Gothic Book,Bold"&amp;12Sheldon &amp; Associates, Inc.&amp;"Palatino,Regular"&amp;10
&amp;C &amp;R&amp;"Franklin Gothic Book,Bold Italic"&amp;12COST ESTIMATE</oddHeader>
    <oddFooter>&amp;C&amp;"Franklin Gothic Book,Regular"&amp;8Page &amp;P of  &amp;N&amp;R&amp;"Franklin Gothic Book,Regular"&amp;8Cost Estimate  -  &amp;F</oddFooter>
  </headerFooter>
  <rowBreaks count="1" manualBreakCount="1">
    <brk id="66" max="13" man="1"/>
  </rowBreaks>
</worksheet>
</file>

<file path=xl/worksheets/sheet3.xml><?xml version="1.0" encoding="utf-8"?>
<worksheet xmlns="http://schemas.openxmlformats.org/spreadsheetml/2006/main" xmlns:r="http://schemas.openxmlformats.org/officeDocument/2006/relationships">
  <dimension ref="A1:M73"/>
  <sheetViews>
    <sheetView showGridLines="0" showZeros="0" zoomScale="80" zoomScaleNormal="80" workbookViewId="0" topLeftCell="A25">
      <selection activeCell="J14" sqref="J14"/>
    </sheetView>
  </sheetViews>
  <sheetFormatPr defaultColWidth="9.00390625" defaultRowHeight="12.75"/>
  <cols>
    <col min="1" max="1" width="7.00390625" style="15" customWidth="1"/>
    <col min="2" max="2" width="9.125" style="15" customWidth="1"/>
    <col min="3" max="3" width="4.875" style="15" customWidth="1"/>
    <col min="4" max="5" width="4.375" style="15" customWidth="1"/>
    <col min="6" max="6" width="24.625" style="15" customWidth="1"/>
    <col min="7" max="7" width="10.25390625" style="15" customWidth="1"/>
    <col min="8" max="8" width="10.00390625" style="15" customWidth="1"/>
    <col min="9" max="9" width="10.625" style="15" customWidth="1"/>
    <col min="10" max="10" width="12.75390625" style="15" customWidth="1"/>
    <col min="11" max="16384" width="9.375" style="15" customWidth="1"/>
  </cols>
  <sheetData>
    <row r="1" spans="1:10" ht="63" customHeight="1">
      <c r="A1" s="14" t="s">
        <v>20</v>
      </c>
      <c r="C1" s="16" t="s">
        <v>29</v>
      </c>
      <c r="D1" s="16"/>
      <c r="E1" s="17"/>
      <c r="F1" s="18"/>
      <c r="G1" s="19"/>
      <c r="I1" s="20" t="s">
        <v>22</v>
      </c>
      <c r="J1" s="21" t="s">
        <v>30</v>
      </c>
    </row>
    <row r="2" spans="1:10" ht="7.5" customHeight="1">
      <c r="A2" s="22"/>
      <c r="C2" s="23"/>
      <c r="D2" s="23"/>
      <c r="E2" s="24"/>
      <c r="F2" s="25"/>
      <c r="G2" s="25"/>
      <c r="J2" s="26"/>
    </row>
    <row r="3" spans="1:10" ht="13.5" customHeight="1">
      <c r="A3" s="14" t="s">
        <v>21</v>
      </c>
      <c r="C3" s="16" t="s">
        <v>4</v>
      </c>
      <c r="D3" s="16"/>
      <c r="E3" s="17"/>
      <c r="F3" s="19"/>
      <c r="G3" s="19"/>
      <c r="I3" s="20" t="s">
        <v>23</v>
      </c>
      <c r="J3" s="27">
        <v>37914</v>
      </c>
    </row>
    <row r="4" spans="1:10" ht="6.75" customHeight="1">
      <c r="A4"/>
      <c r="B4"/>
      <c r="C4"/>
      <c r="D4"/>
      <c r="E4"/>
      <c r="F4"/>
      <c r="G4"/>
      <c r="I4" s="20"/>
      <c r="J4" s="100"/>
    </row>
    <row r="5" spans="1:10" ht="13.5" customHeight="1">
      <c r="A5" s="14" t="s">
        <v>47</v>
      </c>
      <c r="C5" s="16" t="s">
        <v>130</v>
      </c>
      <c r="D5" s="16"/>
      <c r="E5" s="17"/>
      <c r="F5" s="19"/>
      <c r="G5" s="19"/>
      <c r="I5" s="20"/>
      <c r="J5" s="100"/>
    </row>
    <row r="6" spans="2:7" ht="8.25" customHeight="1">
      <c r="B6" s="20"/>
      <c r="C6" s="28"/>
      <c r="D6" s="28"/>
      <c r="E6" s="28"/>
      <c r="F6" s="29"/>
      <c r="G6" s="25"/>
    </row>
    <row r="7" spans="1:10" ht="5.25" customHeight="1">
      <c r="A7" s="30"/>
      <c r="B7" s="30"/>
      <c r="C7" s="30"/>
      <c r="D7" s="30"/>
      <c r="E7" s="30"/>
      <c r="F7" s="31"/>
      <c r="G7" s="31"/>
      <c r="H7" s="31"/>
      <c r="I7" s="31"/>
      <c r="J7" s="31"/>
    </row>
    <row r="8" spans="1:10" s="39" customFormat="1" ht="21" customHeight="1">
      <c r="A8" s="32"/>
      <c r="B8" s="33"/>
      <c r="C8" s="33"/>
      <c r="D8" s="33"/>
      <c r="E8" s="33"/>
      <c r="F8" s="34"/>
      <c r="G8" s="35" t="s">
        <v>24</v>
      </c>
      <c r="H8" s="36"/>
      <c r="I8" s="37"/>
      <c r="J8" s="38"/>
    </row>
    <row r="9" spans="1:10" ht="15" customHeight="1">
      <c r="A9" s="40"/>
      <c r="B9" s="41"/>
      <c r="C9" s="41"/>
      <c r="D9" s="41"/>
      <c r="E9" s="42" t="s">
        <v>25</v>
      </c>
      <c r="F9" s="41"/>
      <c r="G9" s="43"/>
      <c r="H9" s="43" t="s">
        <v>39</v>
      </c>
      <c r="I9" s="43" t="s">
        <v>78</v>
      </c>
      <c r="J9" s="43" t="s">
        <v>90</v>
      </c>
    </row>
    <row r="10" spans="1:10" s="48" customFormat="1" ht="16.5" customHeight="1">
      <c r="A10" s="44"/>
      <c r="B10" s="45"/>
      <c r="C10" s="45"/>
      <c r="D10" s="45"/>
      <c r="E10" s="45"/>
      <c r="F10" s="46"/>
      <c r="G10" s="47" t="s">
        <v>40</v>
      </c>
      <c r="H10" s="47" t="s">
        <v>38</v>
      </c>
      <c r="I10" s="47" t="s">
        <v>38</v>
      </c>
      <c r="J10" s="47" t="s">
        <v>91</v>
      </c>
    </row>
    <row r="11" spans="1:10" s="39" customFormat="1" ht="9.75" customHeight="1">
      <c r="A11" s="49"/>
      <c r="B11" s="50"/>
      <c r="C11" s="50"/>
      <c r="D11" s="50"/>
      <c r="E11" s="50"/>
      <c r="F11" s="51"/>
      <c r="G11" s="52"/>
      <c r="H11" s="52"/>
      <c r="I11" s="52"/>
      <c r="J11" s="52"/>
    </row>
    <row r="12" spans="1:10" s="39" customFormat="1" ht="13.5" customHeight="1">
      <c r="A12" s="97" t="s">
        <v>3</v>
      </c>
      <c r="B12" s="94" t="s">
        <v>84</v>
      </c>
      <c r="C12" s="95"/>
      <c r="D12" s="95"/>
      <c r="E12" s="95"/>
      <c r="F12" s="96"/>
      <c r="G12" s="91"/>
      <c r="H12" s="91"/>
      <c r="I12" s="91"/>
      <c r="J12" s="91"/>
    </row>
    <row r="13" spans="1:10" s="39" customFormat="1" ht="13.5" customHeight="1">
      <c r="A13" s="49"/>
      <c r="B13" s="231" t="s">
        <v>85</v>
      </c>
      <c r="C13" s="231"/>
      <c r="D13" s="231"/>
      <c r="E13" s="231"/>
      <c r="F13" s="232"/>
      <c r="G13" s="233">
        <f>'Total Cost By Task'!G13</f>
        <v>4</v>
      </c>
      <c r="H13" s="233">
        <f>'Total Cost By Task'!H13</f>
        <v>10</v>
      </c>
      <c r="I13" s="233">
        <f>'Total Cost By Task'!I13</f>
        <v>12</v>
      </c>
      <c r="J13" s="233">
        <f>'Total Cost By Task'!J13</f>
        <v>8</v>
      </c>
    </row>
    <row r="14" spans="1:10" s="39" customFormat="1" ht="9.75" customHeight="1">
      <c r="A14" s="49"/>
      <c r="B14" s="50"/>
      <c r="C14" s="50"/>
      <c r="D14" s="50"/>
      <c r="E14" s="50"/>
      <c r="F14" s="51"/>
      <c r="G14" s="234"/>
      <c r="H14" s="234"/>
      <c r="I14" s="234"/>
      <c r="J14" s="234"/>
    </row>
    <row r="15" spans="1:10" s="39" customFormat="1" ht="12.75">
      <c r="A15" s="97" t="s">
        <v>6</v>
      </c>
      <c r="B15" s="94" t="s">
        <v>32</v>
      </c>
      <c r="C15" s="95"/>
      <c r="D15" s="95"/>
      <c r="E15" s="95"/>
      <c r="F15" s="96"/>
      <c r="G15" s="235"/>
      <c r="H15" s="235"/>
      <c r="I15" s="235"/>
      <c r="J15" s="235"/>
    </row>
    <row r="16" spans="1:10" s="39" customFormat="1" ht="13.5" customHeight="1">
      <c r="A16" s="54"/>
      <c r="B16" s="56" t="s">
        <v>33</v>
      </c>
      <c r="C16" s="56"/>
      <c r="D16" s="56"/>
      <c r="E16" s="56"/>
      <c r="F16" s="57"/>
      <c r="G16" s="236">
        <f>'Total Cost By Task'!G20</f>
        <v>16</v>
      </c>
      <c r="H16" s="236">
        <f>'Total Cost By Task'!H20</f>
        <v>0</v>
      </c>
      <c r="I16" s="236">
        <f>'Total Cost By Task'!I20</f>
        <v>40</v>
      </c>
      <c r="J16" s="236">
        <f>'Total Cost By Task'!J20</f>
        <v>0</v>
      </c>
    </row>
    <row r="17" spans="1:10" s="39" customFormat="1" ht="9.75" customHeight="1">
      <c r="A17" s="49"/>
      <c r="B17" s="50"/>
      <c r="C17" s="50"/>
      <c r="D17" s="50"/>
      <c r="E17" s="50"/>
      <c r="F17" s="51"/>
      <c r="G17" s="237"/>
      <c r="H17" s="237"/>
      <c r="I17" s="237"/>
      <c r="J17" s="237"/>
    </row>
    <row r="18" spans="1:10" s="39" customFormat="1" ht="12.75">
      <c r="A18" s="97" t="s">
        <v>5</v>
      </c>
      <c r="B18" s="94" t="s">
        <v>41</v>
      </c>
      <c r="C18" s="95"/>
      <c r="D18" s="95"/>
      <c r="E18" s="95"/>
      <c r="F18" s="96"/>
      <c r="G18" s="235"/>
      <c r="H18" s="235"/>
      <c r="I18" s="235"/>
      <c r="J18" s="235"/>
    </row>
    <row r="19" spans="1:10" s="39" customFormat="1" ht="12.75">
      <c r="A19" s="54"/>
      <c r="B19" s="56" t="s">
        <v>34</v>
      </c>
      <c r="C19" s="56"/>
      <c r="D19" s="56"/>
      <c r="E19" s="56"/>
      <c r="F19" s="57"/>
      <c r="G19" s="236">
        <f>'Total Cost By Task'!G27</f>
        <v>8</v>
      </c>
      <c r="H19" s="236">
        <f>'Total Cost By Task'!H27</f>
        <v>8</v>
      </c>
      <c r="I19" s="236">
        <f>'Total Cost By Task'!I27</f>
        <v>8</v>
      </c>
      <c r="J19" s="236">
        <f>'Total Cost By Task'!J27</f>
        <v>8</v>
      </c>
    </row>
    <row r="20" spans="1:10" s="39" customFormat="1" ht="12.75">
      <c r="A20" s="54"/>
      <c r="B20" s="56" t="s">
        <v>35</v>
      </c>
      <c r="C20" s="56"/>
      <c r="D20" s="56"/>
      <c r="E20" s="56"/>
      <c r="F20" s="57"/>
      <c r="G20" s="236">
        <f>'Total Cost By Task'!G28</f>
        <v>0</v>
      </c>
      <c r="H20" s="236">
        <f>'Total Cost By Task'!H28</f>
        <v>22</v>
      </c>
      <c r="I20" s="236">
        <f>'Total Cost By Task'!I28</f>
        <v>60</v>
      </c>
      <c r="J20" s="236">
        <f>'Total Cost By Task'!J28</f>
        <v>24</v>
      </c>
    </row>
    <row r="21" spans="1:10" s="39" customFormat="1" ht="12.75">
      <c r="A21" s="54"/>
      <c r="B21" s="56" t="s">
        <v>36</v>
      </c>
      <c r="C21" s="56"/>
      <c r="D21" s="56"/>
      <c r="E21" s="56"/>
      <c r="F21" s="57"/>
      <c r="G21" s="236">
        <f>'Total Cost By Task'!G29</f>
        <v>0</v>
      </c>
      <c r="H21" s="236">
        <f>'Total Cost By Task'!H29</f>
        <v>0</v>
      </c>
      <c r="I21" s="236">
        <f>'Total Cost By Task'!I29</f>
        <v>40</v>
      </c>
      <c r="J21" s="236">
        <f>'Total Cost By Task'!J29</f>
        <v>19</v>
      </c>
    </row>
    <row r="22" spans="1:10" s="39" customFormat="1" ht="12.75">
      <c r="A22" s="54"/>
      <c r="B22" s="56" t="s">
        <v>37</v>
      </c>
      <c r="C22" s="56"/>
      <c r="D22" s="56"/>
      <c r="E22" s="56"/>
      <c r="F22" s="57"/>
      <c r="G22" s="236">
        <f>'Total Cost By Task'!G30</f>
        <v>0</v>
      </c>
      <c r="H22" s="236">
        <f>'Total Cost By Task'!H30</f>
        <v>0</v>
      </c>
      <c r="I22" s="236">
        <f>'Total Cost By Task'!I30</f>
        <v>12</v>
      </c>
      <c r="J22" s="236">
        <f>'Total Cost By Task'!J30</f>
        <v>0</v>
      </c>
    </row>
    <row r="23" spans="1:10" s="39" customFormat="1" ht="9.75" customHeight="1">
      <c r="A23" s="54"/>
      <c r="B23" s="58"/>
      <c r="C23" s="58"/>
      <c r="D23" s="58"/>
      <c r="E23" s="58"/>
      <c r="F23" s="60"/>
      <c r="G23" s="237"/>
      <c r="H23" s="237"/>
      <c r="I23" s="237"/>
      <c r="J23" s="237"/>
    </row>
    <row r="24" spans="1:10" s="39" customFormat="1" ht="12.75">
      <c r="A24" s="97" t="s">
        <v>53</v>
      </c>
      <c r="B24" s="94" t="s">
        <v>75</v>
      </c>
      <c r="C24" s="95"/>
      <c r="D24" s="95"/>
      <c r="E24" s="95"/>
      <c r="F24" s="96"/>
      <c r="G24" s="235"/>
      <c r="H24" s="235"/>
      <c r="I24" s="235"/>
      <c r="J24" s="235"/>
    </row>
    <row r="25" spans="1:10" s="39" customFormat="1" ht="12.75">
      <c r="A25" s="54"/>
      <c r="B25" s="56" t="s">
        <v>76</v>
      </c>
      <c r="C25" s="56"/>
      <c r="D25" s="56"/>
      <c r="E25" s="56"/>
      <c r="F25" s="57"/>
      <c r="G25" s="236">
        <f>'Total Cost By Task'!G39</f>
        <v>0</v>
      </c>
      <c r="H25" s="236">
        <f>'Total Cost By Task'!H39</f>
        <v>0</v>
      </c>
      <c r="I25" s="236">
        <f>'Total Cost By Task'!I39</f>
        <v>0</v>
      </c>
      <c r="J25" s="236">
        <f>'Total Cost By Task'!J39</f>
        <v>0</v>
      </c>
    </row>
    <row r="26" spans="1:10" s="39" customFormat="1" ht="12.75">
      <c r="A26" s="54"/>
      <c r="B26" s="56" t="s">
        <v>86</v>
      </c>
      <c r="C26" s="56"/>
      <c r="D26" s="56"/>
      <c r="E26" s="56"/>
      <c r="F26" s="57"/>
      <c r="G26" s="236">
        <f>'Total Cost By Task'!G40</f>
        <v>0</v>
      </c>
      <c r="H26" s="236">
        <f>'Total Cost By Task'!H40</f>
        <v>0</v>
      </c>
      <c r="I26" s="236">
        <f>'Total Cost By Task'!I40</f>
        <v>20</v>
      </c>
      <c r="J26" s="236">
        <f>'Total Cost By Task'!J40</f>
        <v>20</v>
      </c>
    </row>
    <row r="27" spans="1:10" s="39" customFormat="1" ht="12.75">
      <c r="A27" s="54"/>
      <c r="B27" s="56" t="s">
        <v>77</v>
      </c>
      <c r="C27" s="56"/>
      <c r="D27" s="56"/>
      <c r="E27" s="56"/>
      <c r="F27" s="57"/>
      <c r="G27" s="236">
        <f>'Total Cost By Task'!G41</f>
        <v>0</v>
      </c>
      <c r="H27" s="236">
        <f>'Total Cost By Task'!H41</f>
        <v>0</v>
      </c>
      <c r="I27" s="236">
        <f>'Total Cost By Task'!I41</f>
        <v>0</v>
      </c>
      <c r="J27" s="236">
        <f>'Total Cost By Task'!J41</f>
        <v>24</v>
      </c>
    </row>
    <row r="28" spans="1:10" s="39" customFormat="1" ht="9.75" customHeight="1">
      <c r="A28" s="54"/>
      <c r="B28" s="58"/>
      <c r="C28" s="58"/>
      <c r="D28" s="58"/>
      <c r="E28" s="58"/>
      <c r="F28" s="60"/>
      <c r="G28" s="237"/>
      <c r="H28" s="237"/>
      <c r="I28" s="237"/>
      <c r="J28" s="237"/>
    </row>
    <row r="29" spans="1:10" s="39" customFormat="1" ht="12.75">
      <c r="A29" s="97" t="s">
        <v>64</v>
      </c>
      <c r="B29" s="94" t="s">
        <v>26</v>
      </c>
      <c r="C29" s="95"/>
      <c r="D29" s="95"/>
      <c r="E29" s="95"/>
      <c r="F29" s="96"/>
      <c r="G29" s="91"/>
      <c r="H29" s="91"/>
      <c r="I29" s="91"/>
      <c r="J29" s="91"/>
    </row>
    <row r="30" spans="1:10" s="39" customFormat="1" ht="12.75">
      <c r="A30" s="54"/>
      <c r="B30" s="56" t="s">
        <v>46</v>
      </c>
      <c r="C30" s="56"/>
      <c r="D30" s="56"/>
      <c r="E30" s="56"/>
      <c r="F30" s="57"/>
      <c r="G30" s="236">
        <f>'Total Cost By Task'!G50</f>
        <v>6</v>
      </c>
      <c r="H30" s="236">
        <f>'Total Cost By Task'!H50</f>
        <v>6</v>
      </c>
      <c r="I30" s="236">
        <f>'Total Cost By Task'!I50</f>
        <v>78</v>
      </c>
      <c r="J30" s="236">
        <f>'Total Cost By Task'!J50</f>
        <v>12</v>
      </c>
    </row>
    <row r="31" spans="1:10" s="39" customFormat="1" ht="12.75">
      <c r="A31" s="54"/>
      <c r="B31" s="58"/>
      <c r="C31" s="58"/>
      <c r="D31" s="58"/>
      <c r="E31" s="58"/>
      <c r="F31" s="60"/>
      <c r="G31" s="252"/>
      <c r="H31" s="252"/>
      <c r="I31" s="252"/>
      <c r="J31" s="252"/>
    </row>
    <row r="32" spans="1:10" s="39" customFormat="1" ht="12.75">
      <c r="A32" s="97" t="s">
        <v>1</v>
      </c>
      <c r="B32" s="94" t="s">
        <v>89</v>
      </c>
      <c r="C32" s="95"/>
      <c r="D32" s="95"/>
      <c r="E32" s="95"/>
      <c r="F32" s="96"/>
      <c r="G32" s="235"/>
      <c r="H32" s="235"/>
      <c r="I32" s="235"/>
      <c r="J32" s="235"/>
    </row>
    <row r="33" spans="1:10" s="39" customFormat="1" ht="12.75">
      <c r="A33" s="54"/>
      <c r="B33" s="56" t="s">
        <v>101</v>
      </c>
      <c r="C33" s="56"/>
      <c r="D33" s="56"/>
      <c r="E33" s="56"/>
      <c r="F33" s="57"/>
      <c r="G33" s="236">
        <f>'Total Cost By Task'!G57</f>
        <v>6</v>
      </c>
      <c r="H33" s="236">
        <f>'Total Cost By Task'!H57</f>
        <v>79</v>
      </c>
      <c r="I33" s="236">
        <f>'Total Cost By Task'!I57</f>
        <v>56</v>
      </c>
      <c r="J33" s="236">
        <f>'Total Cost By Task'!J57</f>
        <v>43</v>
      </c>
    </row>
    <row r="34" spans="1:10" s="39" customFormat="1" ht="12.75">
      <c r="A34" s="255" t="s">
        <v>103</v>
      </c>
      <c r="B34" s="253" t="s">
        <v>102</v>
      </c>
      <c r="C34" s="253"/>
      <c r="D34" s="253"/>
      <c r="E34" s="253"/>
      <c r="F34" s="55"/>
      <c r="G34" s="254">
        <f>SUM('Total Cost By Task'!G58:G59)</f>
        <v>12</v>
      </c>
      <c r="H34" s="254">
        <f>SUM('Total Cost By Task'!H58:H59)</f>
        <v>158</v>
      </c>
      <c r="I34" s="254">
        <f>SUM('Total Cost By Task'!I58:I59)</f>
        <v>116</v>
      </c>
      <c r="J34" s="254">
        <f>SUM('Total Cost By Task'!J58:J59)</f>
        <v>86</v>
      </c>
    </row>
    <row r="35" spans="1:10" s="39" customFormat="1" ht="12.75">
      <c r="A35" s="255"/>
      <c r="B35" s="253" t="s">
        <v>128</v>
      </c>
      <c r="C35" s="253"/>
      <c r="D35" s="253"/>
      <c r="E35" s="253"/>
      <c r="F35" s="55"/>
      <c r="G35" s="254">
        <v>8</v>
      </c>
      <c r="H35" s="254">
        <v>8</v>
      </c>
      <c r="I35" s="254">
        <v>30</v>
      </c>
      <c r="J35" s="254">
        <v>8</v>
      </c>
    </row>
    <row r="36" spans="1:10" s="39" customFormat="1" ht="12.75">
      <c r="A36" s="54"/>
      <c r="B36" s="58"/>
      <c r="C36" s="58"/>
      <c r="D36" s="58"/>
      <c r="E36" s="58"/>
      <c r="F36" s="60"/>
      <c r="G36" s="252"/>
      <c r="H36" s="252"/>
      <c r="I36" s="252"/>
      <c r="J36" s="252"/>
    </row>
    <row r="37" spans="1:10" s="39" customFormat="1" ht="12.75">
      <c r="A37" s="97" t="s">
        <v>92</v>
      </c>
      <c r="B37" s="94" t="s">
        <v>93</v>
      </c>
      <c r="C37" s="95"/>
      <c r="D37" s="95"/>
      <c r="E37" s="95"/>
      <c r="F37" s="96"/>
      <c r="G37" s="235"/>
      <c r="H37" s="235"/>
      <c r="I37" s="235"/>
      <c r="J37" s="235"/>
    </row>
    <row r="38" spans="1:10" s="39" customFormat="1" ht="12.75">
      <c r="A38" s="54"/>
      <c r="B38" s="56" t="s">
        <v>120</v>
      </c>
      <c r="C38" s="56"/>
      <c r="D38" s="56"/>
      <c r="E38" s="56"/>
      <c r="F38" s="57"/>
      <c r="G38" s="261" t="s">
        <v>129</v>
      </c>
      <c r="H38" s="262">
        <f>'Total Cost By Task'!H71</f>
        <v>0</v>
      </c>
      <c r="I38" s="262">
        <f>'Total Cost By Task'!I71</f>
        <v>0</v>
      </c>
      <c r="J38" s="263">
        <f>'Total Cost By Task'!J71</f>
        <v>0</v>
      </c>
    </row>
    <row r="39" spans="1:10" s="39" customFormat="1" ht="7.5" customHeight="1">
      <c r="A39" s="54"/>
      <c r="B39" s="58"/>
      <c r="C39" s="58"/>
      <c r="D39" s="58"/>
      <c r="E39" s="58"/>
      <c r="F39" s="60"/>
      <c r="G39" s="252"/>
      <c r="H39" s="252"/>
      <c r="I39" s="252"/>
      <c r="J39" s="252"/>
    </row>
    <row r="40" spans="1:10" s="39" customFormat="1" ht="7.5" customHeight="1">
      <c r="A40" s="88"/>
      <c r="B40" s="89"/>
      <c r="C40" s="89"/>
      <c r="D40" s="89"/>
      <c r="E40" s="89"/>
      <c r="F40" s="90"/>
      <c r="G40" s="91"/>
      <c r="H40" s="91"/>
      <c r="I40" s="91"/>
      <c r="J40" s="91"/>
    </row>
    <row r="41" spans="2:10" s="39" customFormat="1" ht="19.5" customHeight="1" thickBot="1">
      <c r="B41" s="53"/>
      <c r="C41" s="53"/>
      <c r="D41" s="53"/>
      <c r="E41" s="74"/>
      <c r="F41" s="92" t="s">
        <v>31</v>
      </c>
      <c r="G41" s="86">
        <f>SUM(G11:G40)</f>
        <v>60</v>
      </c>
      <c r="H41" s="87">
        <f>SUM(H11:H40)</f>
        <v>291</v>
      </c>
      <c r="I41" s="87">
        <f>SUM(I11:I40)</f>
        <v>472</v>
      </c>
      <c r="J41" s="87">
        <f>SUM(J11:J40)</f>
        <v>252</v>
      </c>
    </row>
    <row r="42" spans="2:10" s="39" customFormat="1" ht="19.5" customHeight="1" thickBot="1">
      <c r="B42" s="53"/>
      <c r="C42" s="53"/>
      <c r="D42" s="53"/>
      <c r="E42" s="74"/>
      <c r="F42" s="93" t="s">
        <v>100</v>
      </c>
      <c r="G42" s="98">
        <v>105</v>
      </c>
      <c r="H42" s="99">
        <v>80</v>
      </c>
      <c r="I42" s="99">
        <v>85</v>
      </c>
      <c r="J42" s="99">
        <v>85</v>
      </c>
    </row>
    <row r="43" spans="2:10" s="39" customFormat="1" ht="19.5" customHeight="1" thickBot="1">
      <c r="B43" s="53"/>
      <c r="C43" s="53"/>
      <c r="D43" s="53"/>
      <c r="E43" s="74"/>
      <c r="F43" s="93" t="s">
        <v>104</v>
      </c>
      <c r="G43" s="98">
        <v>110</v>
      </c>
      <c r="H43" s="99">
        <v>85</v>
      </c>
      <c r="I43" s="99">
        <v>87</v>
      </c>
      <c r="J43" s="99">
        <v>87</v>
      </c>
    </row>
    <row r="44" spans="2:12" s="39" customFormat="1" ht="19.5" customHeight="1" thickBot="1">
      <c r="B44" s="74"/>
      <c r="C44" s="74"/>
      <c r="D44" s="74"/>
      <c r="E44" s="74"/>
      <c r="F44" s="93" t="s">
        <v>27</v>
      </c>
      <c r="G44" s="98">
        <f>SUM(G13:G33,G38)*G42+SUM(G34:G35)*G43</f>
        <v>6400</v>
      </c>
      <c r="H44" s="98">
        <f>SUM(H13:H33,H38)*H42+SUM(H34:H35)*H43</f>
        <v>24110</v>
      </c>
      <c r="I44" s="98">
        <f>SUM(I13:I33,I38)*I42+SUM(I34:I35)*I43</f>
        <v>40412</v>
      </c>
      <c r="J44" s="98">
        <f>SUM(J13:J33,J38)*J42+SUM(J34:J35)*J43</f>
        <v>21608</v>
      </c>
      <c r="L44" s="63"/>
    </row>
    <row r="45" spans="1:12" s="39" customFormat="1" ht="6.75" customHeight="1">
      <c r="A45" s="83"/>
      <c r="B45" s="83"/>
      <c r="C45" s="83"/>
      <c r="D45" s="83"/>
      <c r="E45" s="83"/>
      <c r="F45" s="84"/>
      <c r="G45" s="85"/>
      <c r="H45" s="85"/>
      <c r="I45" s="85"/>
      <c r="J45" s="85"/>
      <c r="L45" s="63"/>
    </row>
    <row r="46" spans="1:10" s="39" customFormat="1" ht="19.5" customHeight="1">
      <c r="A46" s="61" t="s">
        <v>42</v>
      </c>
      <c r="B46" s="62"/>
      <c r="C46" s="62"/>
      <c r="D46" s="62"/>
      <c r="E46" s="62"/>
      <c r="F46" s="62"/>
      <c r="G46" s="64"/>
      <c r="H46" s="62"/>
      <c r="I46" s="62"/>
      <c r="J46" s="65">
        <f>SUM(G44:J44)</f>
        <v>92530</v>
      </c>
    </row>
    <row r="47" spans="1:10" s="39" customFormat="1" ht="6" customHeight="1">
      <c r="A47" s="62"/>
      <c r="B47" s="62"/>
      <c r="C47" s="62"/>
      <c r="D47" s="62"/>
      <c r="E47" s="62"/>
      <c r="F47" s="62"/>
      <c r="G47" s="64"/>
      <c r="H47" s="62"/>
      <c r="I47" s="62"/>
      <c r="J47" s="66"/>
    </row>
    <row r="48" spans="1:13" s="39" customFormat="1" ht="19.5" customHeight="1">
      <c r="A48" s="67" t="s">
        <v>44</v>
      </c>
      <c r="B48" s="68"/>
      <c r="C48" s="68"/>
      <c r="D48" s="68"/>
      <c r="E48" s="50"/>
      <c r="F48" s="50"/>
      <c r="G48" s="69"/>
      <c r="H48" s="70"/>
      <c r="I48" s="71"/>
      <c r="J48" s="72">
        <f>'Total Cost By Task'!N87</f>
        <v>8495</v>
      </c>
      <c r="K48" s="50"/>
      <c r="L48" s="63"/>
      <c r="M48" s="73"/>
    </row>
    <row r="49" spans="1:13" s="39" customFormat="1" ht="6" customHeight="1">
      <c r="A49" s="68"/>
      <c r="B49" s="68"/>
      <c r="C49" s="68"/>
      <c r="D49" s="68"/>
      <c r="E49" s="68"/>
      <c r="F49" s="74"/>
      <c r="G49" s="69"/>
      <c r="H49" s="70"/>
      <c r="I49" s="71"/>
      <c r="J49" s="75"/>
      <c r="K49" s="50"/>
      <c r="L49" s="63"/>
      <c r="M49" s="73"/>
    </row>
    <row r="50" spans="1:13" s="39" customFormat="1" ht="19.5" customHeight="1">
      <c r="A50" s="67" t="s">
        <v>87</v>
      </c>
      <c r="B50" s="68"/>
      <c r="C50" s="68"/>
      <c r="D50" s="68"/>
      <c r="E50" s="68"/>
      <c r="F50" s="74"/>
      <c r="G50" s="69"/>
      <c r="H50" s="70"/>
      <c r="I50" s="71"/>
      <c r="J50" s="72">
        <f>'Total Cost By Task'!N89</f>
        <v>102500</v>
      </c>
      <c r="K50" s="50"/>
      <c r="L50" s="63"/>
      <c r="M50" s="73"/>
    </row>
    <row r="51" spans="1:13" s="39" customFormat="1" ht="6" customHeight="1">
      <c r="A51" s="67"/>
      <c r="B51" s="68"/>
      <c r="C51" s="68"/>
      <c r="D51" s="68"/>
      <c r="E51" s="68"/>
      <c r="F51" s="74"/>
      <c r="G51" s="69"/>
      <c r="H51" s="70"/>
      <c r="I51" s="71"/>
      <c r="J51" s="75"/>
      <c r="K51" s="50"/>
      <c r="L51" s="63"/>
      <c r="M51" s="73"/>
    </row>
    <row r="52" spans="1:13" s="39" customFormat="1" ht="19.5" customHeight="1">
      <c r="A52" s="67" t="s">
        <v>43</v>
      </c>
      <c r="B52" s="68"/>
      <c r="C52" s="68"/>
      <c r="D52" s="60"/>
      <c r="E52" s="68"/>
      <c r="F52" s="58"/>
      <c r="G52" s="69"/>
      <c r="H52" s="70"/>
      <c r="I52" s="71"/>
      <c r="J52" s="72">
        <f>J50*0.1</f>
        <v>10250</v>
      </c>
      <c r="K52" s="50"/>
      <c r="L52" s="63"/>
      <c r="M52" s="73"/>
    </row>
    <row r="53" spans="1:13" s="39" customFormat="1" ht="6" customHeight="1">
      <c r="A53" s="68"/>
      <c r="B53" s="68"/>
      <c r="C53" s="68"/>
      <c r="D53" s="68"/>
      <c r="E53" s="68"/>
      <c r="F53" s="74"/>
      <c r="G53" s="69"/>
      <c r="H53" s="70"/>
      <c r="I53" s="71"/>
      <c r="J53" s="75"/>
      <c r="K53" s="50"/>
      <c r="L53" s="63"/>
      <c r="M53" s="73"/>
    </row>
    <row r="54" spans="1:10" s="39" customFormat="1" ht="5.25" customHeight="1">
      <c r="A54" s="76"/>
      <c r="B54" s="76"/>
      <c r="C54" s="76"/>
      <c r="D54" s="76"/>
      <c r="E54" s="76"/>
      <c r="F54" s="76"/>
      <c r="G54" s="77"/>
      <c r="H54" s="76"/>
      <c r="I54" s="76"/>
      <c r="J54" s="78"/>
    </row>
    <row r="55" spans="1:10" s="39" customFormat="1" ht="20.25" customHeight="1" thickBot="1">
      <c r="A55" s="79" t="s">
        <v>28</v>
      </c>
      <c r="B55" s="80"/>
      <c r="C55" s="80"/>
      <c r="D55" s="80"/>
      <c r="E55" s="80"/>
      <c r="G55" s="62"/>
      <c r="H55" s="62"/>
      <c r="I55" s="299">
        <f>J46+J48+J50+J52</f>
        <v>213775</v>
      </c>
      <c r="J55" s="300"/>
    </row>
    <row r="56" spans="1:10" ht="6" customHeight="1" thickTop="1">
      <c r="A56" s="30"/>
      <c r="B56" s="30"/>
      <c r="C56" s="30"/>
      <c r="D56" s="30"/>
      <c r="E56" s="30"/>
      <c r="F56" s="81"/>
      <c r="G56" s="30"/>
      <c r="H56" s="30"/>
      <c r="I56" s="30"/>
      <c r="J56" s="30"/>
    </row>
    <row r="57" ht="4.5" customHeight="1">
      <c r="F57" s="82"/>
    </row>
    <row r="58" spans="1:6" ht="15" customHeight="1">
      <c r="A58" s="139" t="s">
        <v>45</v>
      </c>
      <c r="F58" s="82"/>
    </row>
    <row r="59" ht="12.75">
      <c r="F59" s="82"/>
    </row>
    <row r="60" ht="12.75">
      <c r="F60" s="82"/>
    </row>
    <row r="61" ht="12.75">
      <c r="F61" s="82"/>
    </row>
    <row r="62" ht="12.75">
      <c r="F62" s="82"/>
    </row>
    <row r="63" ht="12.75">
      <c r="F63" s="82"/>
    </row>
    <row r="64" ht="12.75">
      <c r="F64" s="82"/>
    </row>
    <row r="65" ht="12.75">
      <c r="F65" s="82"/>
    </row>
    <row r="66" ht="12.75">
      <c r="F66" s="82"/>
    </row>
    <row r="67" ht="12.75">
      <c r="F67" s="82"/>
    </row>
    <row r="68" ht="12.75">
      <c r="F68" s="82"/>
    </row>
    <row r="69" ht="12.75">
      <c r="F69" s="82"/>
    </row>
    <row r="70" ht="12.75">
      <c r="F70" s="82"/>
    </row>
    <row r="71" ht="12.75">
      <c r="F71" s="82"/>
    </row>
    <row r="72" ht="12.75">
      <c r="F72" s="82"/>
    </row>
    <row r="73" ht="12.75">
      <c r="F73" s="82"/>
    </row>
  </sheetData>
  <sheetProtection password="CC6C"/>
  <mergeCells count="1">
    <mergeCell ref="I55:J55"/>
  </mergeCells>
  <printOptions horizontalCentered="1"/>
  <pageMargins left="0.5" right="0.5" top="0.5" bottom="0.67" header="0.5" footer="0.5"/>
  <pageSetup orientation="portrait" scale="85" r:id="rId1"/>
  <headerFooter alignWithMargins="0">
    <oddHeader>&amp;L&amp;"Franklin Gothic Book,Bold"&amp;12Sheldon &amp; Associates, Inc.&amp;"Franklin Gothic Book,Regular"&amp;10
5031 University Way NE #204
Seattle, WA 98105&amp;"Palatino,Regular"
&amp;C &amp;R&amp;"Franklin Gothic Book,Bold Italic"&amp;12COST ESTIMATE
SUMMARY
</oddHeader>
    <oddFooter>&amp;C&amp;"Franklin Gothic Book,Regular"&amp;8Page &amp;P&amp;R&amp;"Franklin Gothic Book,Regular"&amp;8Cost Estimate Summary - &amp;F]</oddFooter>
  </headerFooter>
</worksheet>
</file>

<file path=xl/worksheets/sheet4.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9.00390625" defaultRowHeight="12.75"/>
  <cols>
    <col min="1" max="1" width="98.875" style="0" customWidth="1"/>
    <col min="2" max="2" width="12.25390625" style="0" customWidth="1"/>
  </cols>
  <sheetData>
    <row r="2" spans="1:4" ht="62.25" customHeight="1">
      <c r="A2" s="5" t="s">
        <v>10</v>
      </c>
      <c r="B2" s="6"/>
      <c r="C2" s="6"/>
      <c r="D2" s="6"/>
    </row>
    <row r="4" spans="1:4" ht="12.75">
      <c r="A4" s="301" t="s">
        <v>11</v>
      </c>
      <c r="B4" s="302"/>
      <c r="C4" s="302"/>
      <c r="D4" s="302"/>
    </row>
    <row r="6" spans="1:4" ht="14.25">
      <c r="A6" s="8" t="s">
        <v>12</v>
      </c>
      <c r="B6" s="10">
        <v>1768</v>
      </c>
      <c r="C6" s="6"/>
      <c r="D6" s="6"/>
    </row>
    <row r="7" spans="1:2" ht="14.25">
      <c r="A7" s="4"/>
      <c r="B7" s="11"/>
    </row>
    <row r="8" spans="1:4" ht="14.25">
      <c r="A8" s="8" t="s">
        <v>13</v>
      </c>
      <c r="B8" s="10">
        <v>1768</v>
      </c>
      <c r="C8" s="6"/>
      <c r="D8" s="6"/>
    </row>
    <row r="9" spans="1:4" ht="14.25">
      <c r="A9" s="9"/>
      <c r="B9" s="10"/>
      <c r="C9" s="6"/>
      <c r="D9" s="6"/>
    </row>
    <row r="10" spans="1:4" ht="14.25">
      <c r="A10" s="8" t="s">
        <v>14</v>
      </c>
      <c r="B10" s="10">
        <v>2717</v>
      </c>
      <c r="C10" s="6"/>
      <c r="D10" s="6"/>
    </row>
    <row r="11" spans="1:4" ht="14.25">
      <c r="A11" s="9"/>
      <c r="B11" s="10"/>
      <c r="C11" s="6"/>
      <c r="D11" s="6"/>
    </row>
    <row r="12" spans="1:4" ht="14.25">
      <c r="A12" s="8" t="s">
        <v>15</v>
      </c>
      <c r="B12" s="10">
        <v>24695</v>
      </c>
      <c r="C12" s="6"/>
      <c r="D12" s="6"/>
    </row>
    <row r="13" spans="1:4" ht="14.25">
      <c r="A13" s="9"/>
      <c r="B13" s="10"/>
      <c r="C13" s="6"/>
      <c r="D13" s="6"/>
    </row>
    <row r="14" spans="1:4" ht="14.25">
      <c r="A14" s="8" t="s">
        <v>16</v>
      </c>
      <c r="B14" s="10">
        <v>3597</v>
      </c>
      <c r="C14" s="6"/>
      <c r="D14" s="6"/>
    </row>
    <row r="15" ht="12.75">
      <c r="B15" s="12"/>
    </row>
    <row r="16" spans="1:4" ht="15.75">
      <c r="A16" s="7" t="s">
        <v>17</v>
      </c>
      <c r="B16" s="13">
        <f>SUM(B6:B14)</f>
        <v>34545</v>
      </c>
      <c r="C16" s="6"/>
      <c r="D16" s="6"/>
    </row>
  </sheetData>
  <mergeCells count="1">
    <mergeCell ref="A4:D4"/>
  </mergeCells>
  <printOptions/>
  <pageMargins left="0.75" right="0.75" top="0.97" bottom="1" header="0.5" footer="0.5"/>
  <pageSetup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dc:creator>
  <cp:keywords/>
  <dc:description/>
  <cp:lastModifiedBy>BPA</cp:lastModifiedBy>
  <cp:lastPrinted>2003-10-21T00:54:26Z</cp:lastPrinted>
  <dcterms:created xsi:type="dcterms:W3CDTF">2000-01-13T17:54:42Z</dcterms:created>
  <dcterms:modified xsi:type="dcterms:W3CDTF">2003-11-11T01:51:06Z</dcterms:modified>
  <cp:category/>
  <cp:version/>
  <cp:contentType/>
  <cp:contentStatus/>
</cp:coreProperties>
</file>